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kte\Documents\dvorakovap\Dokumenty\NOVÉ DOKUMENTY\DLUHOVÁ SLUŽBA\2026\"/>
    </mc:Choice>
  </mc:AlternateContent>
  <xr:revisionPtr revIDLastSave="0" documentId="13_ncr:80000009_{EFB73942-B806-4994-B5E8-0A527053C547}" xr6:coauthVersionLast="47" xr6:coauthVersionMax="47" xr10:uidLastSave="{00000000-0000-0000-0000-000000000000}"/>
  <bookViews>
    <workbookView xWindow="-120" yWindow="-120" windowWidth="29040" windowHeight="15720" xr2:uid="{4C73AAA2-40B4-40D0-9174-C6F2C3AA98D7}"/>
  </bookViews>
  <sheets>
    <sheet name="lis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2" l="1"/>
  <c r="G44" i="2"/>
  <c r="E44" i="2"/>
  <c r="D44" i="2"/>
  <c r="F36" i="2"/>
  <c r="G36" i="2"/>
  <c r="B44" i="2"/>
  <c r="C44" i="2"/>
  <c r="H44" i="2"/>
  <c r="C36" i="2"/>
  <c r="E36" i="2"/>
  <c r="K28" i="2"/>
  <c r="G28" i="2"/>
  <c r="C28" i="2"/>
  <c r="J20" i="2"/>
  <c r="K20" i="2"/>
  <c r="I20" i="2"/>
  <c r="B20" i="2"/>
  <c r="J12" i="2"/>
  <c r="H12" i="2"/>
  <c r="F12" i="2"/>
  <c r="E12" i="2"/>
  <c r="D20" i="2"/>
  <c r="C12" i="2"/>
  <c r="D12" i="2"/>
  <c r="I28" i="2"/>
  <c r="D28" i="2"/>
  <c r="F44" i="2"/>
  <c r="J36" i="2"/>
  <c r="K36" i="2"/>
  <c r="H36" i="2"/>
  <c r="E28" i="2"/>
  <c r="I12" i="2"/>
  <c r="B28" i="2"/>
  <c r="J28" i="2"/>
  <c r="H20" i="2"/>
  <c r="F20" i="2"/>
  <c r="F28" i="2"/>
  <c r="G20" i="2"/>
  <c r="K12" i="2"/>
  <c r="G12" i="2"/>
</calcChain>
</file>

<file path=xl/sharedStrings.xml><?xml version="1.0" encoding="utf-8"?>
<sst xmlns="http://schemas.openxmlformats.org/spreadsheetml/2006/main" count="143" uniqueCount="118">
  <si>
    <t>v tisících Kč</t>
  </si>
  <si>
    <t xml:space="preserve">Počet </t>
  </si>
  <si>
    <t>Ukazatel</t>
  </si>
  <si>
    <t>Název obce</t>
  </si>
  <si>
    <t xml:space="preserve">obyvatel </t>
  </si>
  <si>
    <t>celkem</t>
  </si>
  <si>
    <t>Úroky</t>
  </si>
  <si>
    <t>Cizí zdroje</t>
  </si>
  <si>
    <t>Dluhová služba</t>
  </si>
  <si>
    <t xml:space="preserve">celkem </t>
  </si>
  <si>
    <t>Oběžná</t>
  </si>
  <si>
    <t>aktiva</t>
  </si>
  <si>
    <t>Krátkodobé</t>
  </si>
  <si>
    <t>závazky</t>
  </si>
  <si>
    <t>likvidita</t>
  </si>
  <si>
    <t>Uhrazené splátky</t>
  </si>
  <si>
    <t>dluhopisů a</t>
  </si>
  <si>
    <t>půjčených prostředků</t>
  </si>
  <si>
    <t>Pardubice</t>
  </si>
  <si>
    <t>obce</t>
  </si>
  <si>
    <t>Aktiva</t>
  </si>
  <si>
    <t>Podíl cizích zdrojů</t>
  </si>
  <si>
    <t xml:space="preserve">Průměr příjmů </t>
  </si>
  <si>
    <t>za poslední 4 roky</t>
  </si>
  <si>
    <t>rozpočtové odpovědnosti</t>
  </si>
  <si>
    <t>příspěvkových organizací</t>
  </si>
  <si>
    <t xml:space="preserve">Běžné </t>
  </si>
  <si>
    <t>výdaje</t>
  </si>
  <si>
    <t xml:space="preserve">Běžné výdaje </t>
  </si>
  <si>
    <t>na obyvatele</t>
  </si>
  <si>
    <t>2:1</t>
  </si>
  <si>
    <t>Běžné</t>
  </si>
  <si>
    <t>příjmy</t>
  </si>
  <si>
    <t>Celkové</t>
  </si>
  <si>
    <t xml:space="preserve">Finanční </t>
  </si>
  <si>
    <t>stabilita</t>
  </si>
  <si>
    <t>4:5</t>
  </si>
  <si>
    <t>číslo ukazatele</t>
  </si>
  <si>
    <t>1</t>
  </si>
  <si>
    <t>2</t>
  </si>
  <si>
    <t>3</t>
  </si>
  <si>
    <t>Vlastní</t>
  </si>
  <si>
    <t>konsolidované</t>
  </si>
  <si>
    <t>7:5</t>
  </si>
  <si>
    <t>Podíl vlastních příjmů</t>
  </si>
  <si>
    <t>na celkových příjmech</t>
  </si>
  <si>
    <t>Podíl celkových konsolidovaných</t>
  </si>
  <si>
    <t>výdajů na běžných příjmech</t>
  </si>
  <si>
    <t>Cekové</t>
  </si>
  <si>
    <t>9:4</t>
  </si>
  <si>
    <t>Saldo příjmů</t>
  </si>
  <si>
    <t>a výdajů</t>
  </si>
  <si>
    <t>po konsolidaci</t>
  </si>
  <si>
    <t>Provozní</t>
  </si>
  <si>
    <t>saldo</t>
  </si>
  <si>
    <t>4-12</t>
  </si>
  <si>
    <t>Rozdíl provozního salda a uhrazených splátek</t>
  </si>
  <si>
    <t>dluhopisů a půjčených prostředků</t>
  </si>
  <si>
    <t>13-14</t>
  </si>
  <si>
    <t>Podíl provozního salda</t>
  </si>
  <si>
    <t>k běžným příjmům (v %)</t>
  </si>
  <si>
    <t>Provozní saldo</t>
  </si>
  <si>
    <t>Podíl investičních transferů</t>
  </si>
  <si>
    <t>na kapitálových výdajích</t>
  </si>
  <si>
    <t>Investiční</t>
  </si>
  <si>
    <t>transfery</t>
  </si>
  <si>
    <t xml:space="preserve">Kapitálové </t>
  </si>
  <si>
    <t>Podíl kapitálových výdajů</t>
  </si>
  <si>
    <t>na provozním saldu</t>
  </si>
  <si>
    <t>22+14</t>
  </si>
  <si>
    <t>Dluhové služby (v %)</t>
  </si>
  <si>
    <t>23:5</t>
  </si>
  <si>
    <t>Krytí dluhové</t>
  </si>
  <si>
    <t>služby</t>
  </si>
  <si>
    <t>Dluh</t>
  </si>
  <si>
    <t>Dluh zřízených</t>
  </si>
  <si>
    <t>příspěvkových</t>
  </si>
  <si>
    <t>organizací</t>
  </si>
  <si>
    <t>26:1</t>
  </si>
  <si>
    <t>13:23</t>
  </si>
  <si>
    <t>19:13</t>
  </si>
  <si>
    <t>18:19</t>
  </si>
  <si>
    <t>13:1</t>
  </si>
  <si>
    <t>13:4</t>
  </si>
  <si>
    <t xml:space="preserve">Krytí </t>
  </si>
  <si>
    <t>dluhu</t>
  </si>
  <si>
    <t>13:26</t>
  </si>
  <si>
    <t>Stav na bankovních</t>
  </si>
  <si>
    <t xml:space="preserve">účtech a </t>
  </si>
  <si>
    <t>v pokladnách</t>
  </si>
  <si>
    <t>Stav na bankovních účtech</t>
  </si>
  <si>
    <t>a v pokladnách zřízených</t>
  </si>
  <si>
    <t>Pravidlo rozpočtové</t>
  </si>
  <si>
    <t>odpovědnosti (v %)</t>
  </si>
  <si>
    <t>32:33</t>
  </si>
  <si>
    <t>Dluh dle zákona o pravidlech</t>
  </si>
  <si>
    <t>k celkovým aktivům (v %)</t>
  </si>
  <si>
    <t>35:36</t>
  </si>
  <si>
    <t>Podíl cizích zdrojů bez dotačních</t>
  </si>
  <si>
    <t>záloh k celkovým aktivům (v %)</t>
  </si>
  <si>
    <t>Krátkodobé a Dlouhodobé</t>
  </si>
  <si>
    <t>přijaté zálohy na transfery</t>
  </si>
  <si>
    <t>39:36</t>
  </si>
  <si>
    <t>bez dotačních záloh</t>
  </si>
  <si>
    <t>35-38</t>
  </si>
  <si>
    <t>Čistá</t>
  </si>
  <si>
    <t>36-35</t>
  </si>
  <si>
    <t xml:space="preserve">Čistá aktiva </t>
  </si>
  <si>
    <t>41:1</t>
  </si>
  <si>
    <t>Běžná</t>
  </si>
  <si>
    <t>43:44</t>
  </si>
  <si>
    <t>Krátkodobý</t>
  </si>
  <si>
    <t xml:space="preserve">finanční </t>
  </si>
  <si>
    <t>majetek</t>
  </si>
  <si>
    <t xml:space="preserve">Okamžitá </t>
  </si>
  <si>
    <t>46:44</t>
  </si>
  <si>
    <t xml:space="preserve">Monitoring hospodaření územně samosprávných celků  </t>
  </si>
  <si>
    <t>období k 31.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</si>
</sst>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##,###,##0"/>
    <numFmt numFmtId="167" formatCode="###,###,##0.00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5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" fontId="5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7" fontId="6" fillId="0" borderId="9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7" fontId="6" fillId="0" borderId="0" xfId="0" applyNumberFormat="1" applyFont="1" applyBorder="1" applyAlignment="1">
      <alignment vertical="center"/>
    </xf>
    <xf numFmtId="4" fontId="4" fillId="4" borderId="3" xfId="0" applyNumberFormat="1" applyFon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 vertical="center"/>
    </xf>
    <xf numFmtId="0" fontId="3" fillId="4" borderId="9" xfId="0" applyNumberFormat="1" applyFont="1" applyFill="1" applyBorder="1" applyAlignment="1">
      <alignment horizontal="center" vertical="center"/>
    </xf>
    <xf numFmtId="167" fontId="6" fillId="0" borderId="9" xfId="0" applyNumberFormat="1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horizontal="center"/>
    </xf>
    <xf numFmtId="4" fontId="6" fillId="0" borderId="8" xfId="0" applyNumberFormat="1" applyFont="1" applyBorder="1" applyAlignment="1">
      <alignment vertical="center"/>
    </xf>
    <xf numFmtId="0" fontId="4" fillId="5" borderId="2" xfId="0" applyFont="1" applyFill="1" applyBorder="1" applyAlignment="1">
      <alignment horizontal="center"/>
    </xf>
    <xf numFmtId="49" fontId="4" fillId="5" borderId="5" xfId="0" applyNumberFormat="1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vertical="center"/>
    </xf>
    <xf numFmtId="4" fontId="4" fillId="5" borderId="3" xfId="0" applyNumberFormat="1" applyFont="1" applyFill="1" applyBorder="1" applyAlignment="1">
      <alignment horizontal="center"/>
    </xf>
    <xf numFmtId="1" fontId="3" fillId="5" borderId="9" xfId="0" applyNumberFormat="1" applyFont="1" applyFill="1" applyBorder="1" applyAlignment="1">
      <alignment horizontal="center" vertical="center"/>
    </xf>
    <xf numFmtId="167" fontId="6" fillId="5" borderId="9" xfId="0" applyNumberFormat="1" applyFont="1" applyFill="1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167" fontId="6" fillId="0" borderId="10" xfId="0" applyNumberFormat="1" applyFont="1" applyBorder="1" applyAlignment="1">
      <alignment vertical="center"/>
    </xf>
    <xf numFmtId="1" fontId="3" fillId="0" borderId="9" xfId="0" applyNumberFormat="1" applyFont="1" applyFill="1" applyBorder="1" applyAlignment="1">
      <alignment horizontal="center" vertical="center"/>
    </xf>
    <xf numFmtId="10" fontId="6" fillId="5" borderId="9" xfId="0" applyNumberFormat="1" applyFont="1" applyFill="1" applyBorder="1" applyAlignment="1">
      <alignment vertical="center"/>
    </xf>
    <xf numFmtId="4" fontId="6" fillId="5" borderId="9" xfId="0" applyNumberFormat="1" applyFont="1" applyFill="1" applyBorder="1" applyAlignment="1">
      <alignment vertical="center"/>
    </xf>
    <xf numFmtId="4" fontId="6" fillId="0" borderId="9" xfId="0" applyNumberFormat="1" applyFont="1" applyFill="1" applyBorder="1" applyAlignment="1">
      <alignment vertical="center"/>
    </xf>
    <xf numFmtId="2" fontId="4" fillId="5" borderId="3" xfId="0" applyNumberFormat="1" applyFont="1" applyFill="1" applyBorder="1" applyAlignment="1">
      <alignment horizontal="center"/>
    </xf>
    <xf numFmtId="2" fontId="4" fillId="5" borderId="6" xfId="0" applyNumberFormat="1" applyFont="1" applyFill="1" applyBorder="1" applyAlignment="1">
      <alignment horizontal="center"/>
    </xf>
    <xf numFmtId="0" fontId="3" fillId="5" borderId="9" xfId="0" applyNumberFormat="1" applyFont="1" applyFill="1" applyBorder="1" applyAlignment="1">
      <alignment horizontal="center" vertical="center"/>
    </xf>
    <xf numFmtId="10" fontId="7" fillId="4" borderId="9" xfId="0" applyNumberFormat="1" applyFont="1" applyFill="1" applyBorder="1" applyAlignment="1">
      <alignment vertical="center"/>
    </xf>
    <xf numFmtId="49" fontId="5" fillId="2" borderId="6" xfId="0" applyNumberFormat="1" applyFont="1" applyFill="1" applyBorder="1" applyAlignment="1">
      <alignment horizontal="center"/>
    </xf>
    <xf numFmtId="4" fontId="4" fillId="5" borderId="11" xfId="0" applyNumberFormat="1" applyFont="1" applyFill="1" applyBorder="1" applyAlignment="1">
      <alignment horizontal="center"/>
    </xf>
    <xf numFmtId="49" fontId="4" fillId="5" borderId="12" xfId="0" applyNumberFormat="1" applyFont="1" applyFill="1" applyBorder="1" applyAlignment="1">
      <alignment horizontal="center"/>
    </xf>
    <xf numFmtId="1" fontId="3" fillId="5" borderId="13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0" fontId="4" fillId="2" borderId="1" xfId="0" applyFont="1" applyFill="1" applyBorder="1"/>
    <xf numFmtId="49" fontId="3" fillId="0" borderId="14" xfId="0" applyNumberFormat="1" applyFont="1" applyFill="1" applyBorder="1" applyAlignment="1">
      <alignment horizontal="center"/>
    </xf>
    <xf numFmtId="166" fontId="3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/>
    </xf>
    <xf numFmtId="4" fontId="6" fillId="5" borderId="13" xfId="0" applyNumberFormat="1" applyFont="1" applyFill="1" applyBorder="1" applyAlignment="1">
      <alignment vertical="center"/>
    </xf>
    <xf numFmtId="167" fontId="7" fillId="4" borderId="9" xfId="0" applyNumberFormat="1" applyFont="1" applyFill="1" applyBorder="1" applyAlignment="1">
      <alignment vertical="center"/>
    </xf>
    <xf numFmtId="166" fontId="3" fillId="0" borderId="16" xfId="0" applyNumberFormat="1" applyFont="1" applyBorder="1" applyAlignment="1">
      <alignment horizontal="center"/>
    </xf>
    <xf numFmtId="4" fontId="4" fillId="5" borderId="1" xfId="0" applyNumberFormat="1" applyFont="1" applyFill="1" applyBorder="1" applyAlignment="1">
      <alignment horizontal="center"/>
    </xf>
    <xf numFmtId="49" fontId="5" fillId="5" borderId="4" xfId="0" applyNumberFormat="1" applyFont="1" applyFill="1" applyBorder="1" applyAlignment="1">
      <alignment horizontal="center"/>
    </xf>
    <xf numFmtId="1" fontId="3" fillId="5" borderId="7" xfId="0" applyNumberFormat="1" applyFont="1" applyFill="1" applyBorder="1" applyAlignment="1">
      <alignment horizontal="center" vertical="center"/>
    </xf>
    <xf numFmtId="4" fontId="6" fillId="5" borderId="7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/>
    </xf>
    <xf numFmtId="167" fontId="6" fillId="5" borderId="7" xfId="0" applyNumberFormat="1" applyFont="1" applyFill="1" applyBorder="1" applyAlignment="1">
      <alignment vertical="center"/>
    </xf>
    <xf numFmtId="166" fontId="3" fillId="0" borderId="15" xfId="0" applyNumberFormat="1" applyFont="1" applyBorder="1" applyAlignment="1">
      <alignment horizontal="center"/>
    </xf>
    <xf numFmtId="49" fontId="4" fillId="5" borderId="18" xfId="0" applyNumberFormat="1" applyFont="1" applyFill="1" applyBorder="1" applyAlignment="1">
      <alignment horizontal="center"/>
    </xf>
    <xf numFmtId="10" fontId="6" fillId="5" borderId="13" xfId="0" applyNumberFormat="1" applyFont="1" applyFill="1" applyBorder="1" applyAlignment="1">
      <alignment vertical="center"/>
    </xf>
    <xf numFmtId="49" fontId="4" fillId="5" borderId="4" xfId="0" applyNumberFormat="1" applyFont="1" applyFill="1" applyBorder="1" applyAlignment="1">
      <alignment horizontal="center"/>
    </xf>
    <xf numFmtId="4" fontId="4" fillId="5" borderId="12" xfId="0" applyNumberFormat="1" applyFont="1" applyFill="1" applyBorder="1" applyAlignment="1">
      <alignment horizontal="center"/>
    </xf>
    <xf numFmtId="167" fontId="6" fillId="5" borderId="13" xfId="0" applyNumberFormat="1" applyFont="1" applyFill="1" applyBorder="1" applyAlignment="1">
      <alignment vertical="center"/>
    </xf>
    <xf numFmtId="0" fontId="4" fillId="2" borderId="19" xfId="0" applyFont="1" applyFill="1" applyBorder="1"/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/>
    <xf numFmtId="0" fontId="4" fillId="0" borderId="21" xfId="0" applyFont="1" applyBorder="1" applyAlignment="1">
      <alignment horizontal="center"/>
    </xf>
    <xf numFmtId="0" fontId="7" fillId="3" borderId="21" xfId="0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/>
    </xf>
    <xf numFmtId="3" fontId="6" fillId="5" borderId="7" xfId="0" applyNumberFormat="1" applyFont="1" applyFill="1" applyBorder="1" applyAlignment="1">
      <alignment vertical="center"/>
    </xf>
    <xf numFmtId="49" fontId="8" fillId="0" borderId="0" xfId="0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49" fontId="8" fillId="0" borderId="0" xfId="0" applyNumberFormat="1" applyFont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2" fillId="0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F04FF-AD84-458F-ABAA-A10CA1D9FE0F}">
  <sheetPr>
    <pageSetUpPr fitToPage="1"/>
  </sheetPr>
  <dimension ref="A1:L45"/>
  <sheetViews>
    <sheetView tabSelected="1" workbookViewId="0">
      <selection activeCell="J44" sqref="J44"/>
    </sheetView>
  </sheetViews>
  <sheetFormatPr defaultRowHeight="12.75" x14ac:dyDescent="0.2"/>
  <cols>
    <col min="1" max="1" width="13" style="1" customWidth="1"/>
    <col min="2" max="2" width="20" style="1" customWidth="1"/>
    <col min="3" max="3" width="21.28515625" style="1" customWidth="1"/>
    <col min="4" max="4" width="14.42578125" style="1" customWidth="1"/>
    <col min="5" max="5" width="16" style="1" customWidth="1"/>
    <col min="6" max="6" width="33.42578125" style="1" customWidth="1"/>
    <col min="7" max="7" width="19.140625" style="1" customWidth="1"/>
    <col min="8" max="8" width="20.7109375" style="1" customWidth="1"/>
    <col min="9" max="9" width="21.7109375" style="1" customWidth="1"/>
    <col min="10" max="10" width="16" style="1" customWidth="1"/>
    <col min="11" max="11" width="24.42578125" style="1" customWidth="1"/>
    <col min="12" max="16384" width="9.140625" style="1"/>
  </cols>
  <sheetData>
    <row r="1" spans="1:12" ht="21.75" customHeight="1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8.75" x14ac:dyDescent="0.3">
      <c r="A2" s="88" t="s">
        <v>116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8.75" x14ac:dyDescent="0.3">
      <c r="A3" s="86" t="s">
        <v>117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ht="15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2" x14ac:dyDescent="0.2">
      <c r="A5" s="53" t="s">
        <v>0</v>
      </c>
      <c r="B5" s="3"/>
      <c r="C5" s="3"/>
      <c r="D5" s="3"/>
      <c r="E5" s="3"/>
      <c r="F5" s="3"/>
      <c r="G5" s="3"/>
      <c r="H5" s="3"/>
      <c r="I5" s="2"/>
      <c r="J5" s="2"/>
      <c r="K5" s="2"/>
    </row>
    <row r="6" spans="1:12" ht="13.5" thickBot="1" x14ac:dyDescent="0.25">
      <c r="A6" s="53"/>
      <c r="B6" s="3"/>
      <c r="C6" s="3"/>
      <c r="D6" s="3"/>
      <c r="E6" s="3"/>
      <c r="F6" s="3"/>
      <c r="G6" s="3"/>
      <c r="H6" s="3"/>
      <c r="I6" s="2"/>
      <c r="J6" s="2"/>
      <c r="K6" s="2"/>
    </row>
    <row r="7" spans="1:12" s="4" customFormat="1" ht="13.5" thickTop="1" x14ac:dyDescent="0.2">
      <c r="A7" s="59" t="s">
        <v>37</v>
      </c>
      <c r="B7" s="84" t="s">
        <v>38</v>
      </c>
      <c r="C7" s="56"/>
      <c r="D7" s="56" t="s">
        <v>39</v>
      </c>
      <c r="E7" s="56"/>
      <c r="F7" s="56"/>
      <c r="G7" s="56" t="s">
        <v>40</v>
      </c>
      <c r="H7" s="56"/>
      <c r="I7" s="57">
        <v>4</v>
      </c>
      <c r="J7" s="57"/>
      <c r="K7" s="73">
        <v>5</v>
      </c>
    </row>
    <row r="8" spans="1:12" x14ac:dyDescent="0.2">
      <c r="A8" s="79"/>
      <c r="B8" s="69" t="s">
        <v>1</v>
      </c>
      <c r="C8" s="6" t="s">
        <v>26</v>
      </c>
      <c r="D8" s="30" t="s">
        <v>28</v>
      </c>
      <c r="E8" s="6" t="s">
        <v>31</v>
      </c>
      <c r="F8" s="6" t="s">
        <v>33</v>
      </c>
      <c r="G8" s="30" t="s">
        <v>34</v>
      </c>
      <c r="H8" s="7" t="s">
        <v>41</v>
      </c>
      <c r="I8" s="36" t="s">
        <v>44</v>
      </c>
      <c r="J8" s="7" t="s">
        <v>48</v>
      </c>
      <c r="K8" s="50" t="s">
        <v>46</v>
      </c>
      <c r="L8" s="4"/>
    </row>
    <row r="9" spans="1:12" x14ac:dyDescent="0.2">
      <c r="A9" s="80" t="s">
        <v>3</v>
      </c>
      <c r="B9" s="69" t="s">
        <v>4</v>
      </c>
      <c r="C9" s="6" t="s">
        <v>27</v>
      </c>
      <c r="D9" s="30" t="s">
        <v>29</v>
      </c>
      <c r="E9" s="6" t="s">
        <v>32</v>
      </c>
      <c r="F9" s="6" t="s">
        <v>32</v>
      </c>
      <c r="G9" s="30" t="s">
        <v>35</v>
      </c>
      <c r="H9" s="7" t="s">
        <v>32</v>
      </c>
      <c r="I9" s="36" t="s">
        <v>45</v>
      </c>
      <c r="J9" s="7" t="s">
        <v>42</v>
      </c>
      <c r="K9" s="50" t="s">
        <v>47</v>
      </c>
      <c r="L9" s="4"/>
    </row>
    <row r="10" spans="1:12" ht="13.5" thickBot="1" x14ac:dyDescent="0.25">
      <c r="A10" s="81"/>
      <c r="B10" s="70" t="s">
        <v>19</v>
      </c>
      <c r="C10" s="10"/>
      <c r="D10" s="31" t="s">
        <v>30</v>
      </c>
      <c r="E10" s="28"/>
      <c r="F10" s="28"/>
      <c r="G10" s="31" t="s">
        <v>36</v>
      </c>
      <c r="H10" s="11"/>
      <c r="I10" s="31" t="s">
        <v>43</v>
      </c>
      <c r="J10" s="11" t="s">
        <v>27</v>
      </c>
      <c r="K10" s="74" t="s">
        <v>49</v>
      </c>
    </row>
    <row r="11" spans="1:12" ht="14.25" thickTop="1" thickBot="1" x14ac:dyDescent="0.25">
      <c r="A11" s="82"/>
      <c r="B11" s="71">
        <v>1</v>
      </c>
      <c r="C11" s="16">
        <v>2</v>
      </c>
      <c r="D11" s="32">
        <v>3</v>
      </c>
      <c r="E11" s="16">
        <v>4</v>
      </c>
      <c r="F11" s="16">
        <v>5</v>
      </c>
      <c r="G11" s="32">
        <v>6</v>
      </c>
      <c r="H11" s="34">
        <v>7</v>
      </c>
      <c r="I11" s="37">
        <v>8</v>
      </c>
      <c r="J11" s="41">
        <v>9</v>
      </c>
      <c r="K11" s="52">
        <v>10</v>
      </c>
    </row>
    <row r="12" spans="1:12" s="21" customFormat="1" ht="34.5" customHeight="1" thickTop="1" thickBot="1" x14ac:dyDescent="0.25">
      <c r="A12" s="83" t="s">
        <v>18</v>
      </c>
      <c r="B12" s="85">
        <v>92319</v>
      </c>
      <c r="C12" s="29">
        <f>(8875145890.34-28578311.26-6022163134.64-48272736.18-8460148.5-1732000)/1000</f>
        <v>2765939.5597599996</v>
      </c>
      <c r="D12" s="33">
        <f>C12/B12</f>
        <v>29.960675048039946</v>
      </c>
      <c r="E12" s="29">
        <f>(2632002563.08+463805257.05+3020000+93385800+99345505.94+3867920+109953746+1061542)/1000</f>
        <v>3406442.3340700003</v>
      </c>
      <c r="F12" s="29">
        <f>3481917802.32/1000</f>
        <v>3481917.8023200002</v>
      </c>
      <c r="G12" s="33">
        <f>E12/F12</f>
        <v>0.97832359276266934</v>
      </c>
      <c r="H12" s="35">
        <f>(2632002563.08+463805257.05+30321249.96)/1000</f>
        <v>3126129.0700900001</v>
      </c>
      <c r="I12" s="38">
        <f>H12/F12</f>
        <v>0.89781817020696519</v>
      </c>
      <c r="J12" s="27">
        <f>3405105127.44/1000</f>
        <v>3405105.12744</v>
      </c>
      <c r="K12" s="78">
        <f>J12/E12</f>
        <v>0.99960744774199572</v>
      </c>
    </row>
    <row r="13" spans="1:12" ht="15.75" thickTop="1" x14ac:dyDescent="0.2">
      <c r="A13" s="22"/>
      <c r="B13" s="22"/>
      <c r="C13" s="22"/>
      <c r="D13" s="22"/>
      <c r="E13" s="39"/>
      <c r="F13" s="40"/>
      <c r="G13" s="22"/>
      <c r="H13" s="22"/>
      <c r="I13" s="22"/>
      <c r="J13" s="22"/>
      <c r="K13" s="22"/>
    </row>
    <row r="14" spans="1:12" ht="13.5" thickBot="1" x14ac:dyDescent="0.25"/>
    <row r="15" spans="1:12" ht="13.5" thickTop="1" x14ac:dyDescent="0.2">
      <c r="A15" s="59" t="s">
        <v>37</v>
      </c>
      <c r="B15" s="64">
        <v>6</v>
      </c>
      <c r="C15" s="57"/>
      <c r="D15" s="57">
        <v>7</v>
      </c>
      <c r="E15" s="57"/>
      <c r="F15" s="57">
        <v>8</v>
      </c>
      <c r="G15" s="57">
        <v>9</v>
      </c>
      <c r="H15" s="57">
        <v>10</v>
      </c>
      <c r="I15" s="57"/>
      <c r="J15" s="57"/>
      <c r="K15" s="73">
        <v>11</v>
      </c>
    </row>
    <row r="16" spans="1:12" x14ac:dyDescent="0.2">
      <c r="A16" s="55"/>
      <c r="B16" s="65" t="s">
        <v>50</v>
      </c>
      <c r="C16" s="7" t="s">
        <v>31</v>
      </c>
      <c r="D16" s="36" t="s">
        <v>53</v>
      </c>
      <c r="E16" s="7" t="s">
        <v>15</v>
      </c>
      <c r="F16" s="36" t="s">
        <v>56</v>
      </c>
      <c r="G16" s="36" t="s">
        <v>59</v>
      </c>
      <c r="H16" s="36" t="s">
        <v>61</v>
      </c>
      <c r="I16" s="7" t="s">
        <v>64</v>
      </c>
      <c r="J16" s="7" t="s">
        <v>66</v>
      </c>
      <c r="K16" s="50" t="s">
        <v>62</v>
      </c>
    </row>
    <row r="17" spans="1:11" x14ac:dyDescent="0.2">
      <c r="A17" s="5" t="s">
        <v>3</v>
      </c>
      <c r="B17" s="65" t="s">
        <v>51</v>
      </c>
      <c r="C17" s="7" t="s">
        <v>27</v>
      </c>
      <c r="D17" s="36" t="s">
        <v>54</v>
      </c>
      <c r="E17" s="7" t="s">
        <v>16</v>
      </c>
      <c r="F17" s="36" t="s">
        <v>57</v>
      </c>
      <c r="G17" s="36" t="s">
        <v>60</v>
      </c>
      <c r="H17" s="36" t="s">
        <v>29</v>
      </c>
      <c r="I17" s="7" t="s">
        <v>65</v>
      </c>
      <c r="J17" s="7" t="s">
        <v>27</v>
      </c>
      <c r="K17" s="50" t="s">
        <v>63</v>
      </c>
    </row>
    <row r="18" spans="1:11" ht="13.5" thickBot="1" x14ac:dyDescent="0.25">
      <c r="A18" s="9"/>
      <c r="B18" s="76" t="s">
        <v>52</v>
      </c>
      <c r="C18" s="11"/>
      <c r="D18" s="31" t="s">
        <v>55</v>
      </c>
      <c r="E18" s="11" t="s">
        <v>17</v>
      </c>
      <c r="F18" s="31" t="s">
        <v>58</v>
      </c>
      <c r="G18" s="31" t="s">
        <v>83</v>
      </c>
      <c r="H18" s="31" t="s">
        <v>82</v>
      </c>
      <c r="I18" s="11"/>
      <c r="J18" s="11"/>
      <c r="K18" s="74" t="s">
        <v>81</v>
      </c>
    </row>
    <row r="19" spans="1:11" ht="14.25" thickTop="1" thickBot="1" x14ac:dyDescent="0.25">
      <c r="A19" s="15"/>
      <c r="B19" s="67">
        <v>11</v>
      </c>
      <c r="C19" s="41">
        <v>12</v>
      </c>
      <c r="D19" s="37">
        <v>13</v>
      </c>
      <c r="E19" s="18">
        <v>14</v>
      </c>
      <c r="F19" s="37">
        <v>15</v>
      </c>
      <c r="G19" s="37">
        <v>16</v>
      </c>
      <c r="H19" s="37">
        <v>17</v>
      </c>
      <c r="I19" s="41">
        <v>18</v>
      </c>
      <c r="J19" s="41">
        <v>19</v>
      </c>
      <c r="K19" s="52">
        <v>20</v>
      </c>
    </row>
    <row r="20" spans="1:11" ht="34.5" customHeight="1" thickTop="1" thickBot="1" x14ac:dyDescent="0.25">
      <c r="A20" s="60" t="s">
        <v>18</v>
      </c>
      <c r="B20" s="72">
        <f>76812674.88/1000</f>
        <v>76812.674879999991</v>
      </c>
      <c r="C20" s="27">
        <v>2765939.56</v>
      </c>
      <c r="D20" s="38">
        <f>E12-C20</f>
        <v>640502.77407000028</v>
      </c>
      <c r="E20" s="20">
        <v>52632</v>
      </c>
      <c r="F20" s="38">
        <f>D20-E20</f>
        <v>587870.77407000028</v>
      </c>
      <c r="G20" s="42">
        <f>D20/E12</f>
        <v>0.18802689470592937</v>
      </c>
      <c r="H20" s="43">
        <f>D20/B12</f>
        <v>6.9379301559808955</v>
      </c>
      <c r="I20" s="44">
        <f>(41496368.29+3300000+357850-723983)/1000</f>
        <v>44430.235289999997</v>
      </c>
      <c r="J20" s="44">
        <f>(639889550.68-723893)/1000</f>
        <v>639165.65767999995</v>
      </c>
      <c r="K20" s="62">
        <f>I20/J20</f>
        <v>6.9512863771920799E-2</v>
      </c>
    </row>
    <row r="21" spans="1:11" ht="13.5" thickTop="1" x14ac:dyDescent="0.2"/>
    <row r="22" spans="1:11" ht="13.5" thickBot="1" x14ac:dyDescent="0.25"/>
    <row r="23" spans="1:11" ht="13.5" thickTop="1" x14ac:dyDescent="0.2">
      <c r="A23" s="59" t="s">
        <v>37</v>
      </c>
      <c r="B23" s="64">
        <v>12</v>
      </c>
      <c r="C23" s="57"/>
      <c r="D23" s="57">
        <v>13</v>
      </c>
      <c r="E23" s="57">
        <v>14</v>
      </c>
      <c r="F23" s="57">
        <v>15</v>
      </c>
      <c r="G23" s="57">
        <v>16</v>
      </c>
      <c r="H23" s="57">
        <v>17</v>
      </c>
      <c r="I23" s="57">
        <v>18</v>
      </c>
      <c r="J23" s="57">
        <v>19</v>
      </c>
      <c r="K23" s="73">
        <v>20</v>
      </c>
    </row>
    <row r="24" spans="1:11" x14ac:dyDescent="0.2">
      <c r="A24" s="55"/>
      <c r="B24" s="65" t="s">
        <v>67</v>
      </c>
      <c r="C24" s="7" t="s">
        <v>6</v>
      </c>
      <c r="D24" s="45" t="s">
        <v>8</v>
      </c>
      <c r="E24" s="23" t="s">
        <v>2</v>
      </c>
      <c r="F24" s="36" t="s">
        <v>72</v>
      </c>
      <c r="G24" s="36" t="s">
        <v>74</v>
      </c>
      <c r="H24" s="36" t="s">
        <v>75</v>
      </c>
      <c r="I24" s="36" t="s">
        <v>74</v>
      </c>
      <c r="J24" s="36" t="s">
        <v>84</v>
      </c>
      <c r="K24" s="50" t="s">
        <v>87</v>
      </c>
    </row>
    <row r="25" spans="1:11" x14ac:dyDescent="0.2">
      <c r="A25" s="5" t="s">
        <v>3</v>
      </c>
      <c r="B25" s="65" t="s">
        <v>68</v>
      </c>
      <c r="C25" s="7"/>
      <c r="D25" s="45" t="s">
        <v>9</v>
      </c>
      <c r="E25" s="23" t="s">
        <v>70</v>
      </c>
      <c r="F25" s="36" t="s">
        <v>73</v>
      </c>
      <c r="G25" s="36"/>
      <c r="H25" s="36" t="s">
        <v>76</v>
      </c>
      <c r="I25" s="36" t="s">
        <v>29</v>
      </c>
      <c r="J25" s="36" t="s">
        <v>85</v>
      </c>
      <c r="K25" s="50" t="s">
        <v>88</v>
      </c>
    </row>
    <row r="26" spans="1:11" ht="13.5" thickBot="1" x14ac:dyDescent="0.25">
      <c r="A26" s="9"/>
      <c r="B26" s="76" t="s">
        <v>80</v>
      </c>
      <c r="C26" s="11"/>
      <c r="D26" s="46" t="s">
        <v>69</v>
      </c>
      <c r="E26" s="24" t="s">
        <v>71</v>
      </c>
      <c r="F26" s="31" t="s">
        <v>79</v>
      </c>
      <c r="G26" s="31"/>
      <c r="H26" s="31" t="s">
        <v>77</v>
      </c>
      <c r="I26" s="31" t="s">
        <v>78</v>
      </c>
      <c r="J26" s="31" t="s">
        <v>86</v>
      </c>
      <c r="K26" s="77" t="s">
        <v>89</v>
      </c>
    </row>
    <row r="27" spans="1:11" ht="14.25" thickTop="1" thickBot="1" x14ac:dyDescent="0.25">
      <c r="A27" s="15"/>
      <c r="B27" s="67">
        <v>21</v>
      </c>
      <c r="C27" s="41">
        <v>22</v>
      </c>
      <c r="D27" s="47">
        <v>23</v>
      </c>
      <c r="E27" s="26">
        <v>24</v>
      </c>
      <c r="F27" s="47">
        <v>25</v>
      </c>
      <c r="G27" s="47">
        <v>26</v>
      </c>
      <c r="H27" s="47">
        <v>27</v>
      </c>
      <c r="I27" s="47">
        <v>28</v>
      </c>
      <c r="J27" s="47">
        <v>29</v>
      </c>
      <c r="K27" s="52">
        <v>30</v>
      </c>
    </row>
    <row r="28" spans="1:11" ht="34.5" customHeight="1" thickTop="1" thickBot="1" x14ac:dyDescent="0.25">
      <c r="A28" s="60" t="s">
        <v>18</v>
      </c>
      <c r="B28" s="68">
        <f>J20/D20</f>
        <v>0.99791239563022693</v>
      </c>
      <c r="C28" s="44">
        <f>31378065.44/1000</f>
        <v>31378.065440000002</v>
      </c>
      <c r="D28" s="38">
        <f>C28+E20</f>
        <v>84010.065440000006</v>
      </c>
      <c r="E28" s="48">
        <f>D28/F12</f>
        <v>2.412752690026862E-2</v>
      </c>
      <c r="F28" s="43">
        <f>D20/D28</f>
        <v>7.6241194518226791</v>
      </c>
      <c r="G28" s="43">
        <f>(789472000+3893794.68)/1000</f>
        <v>793365.79467999993</v>
      </c>
      <c r="H28" s="43">
        <v>0</v>
      </c>
      <c r="I28" s="43">
        <f>G28/B12</f>
        <v>8.5937433754698382</v>
      </c>
      <c r="J28" s="43">
        <f>D20/G28</f>
        <v>0.80732340411568138</v>
      </c>
      <c r="K28" s="78">
        <f>(1541188479.75+6221515.92+65764282.08+565295.84+66000)/1000</f>
        <v>1613805.5735899999</v>
      </c>
    </row>
    <row r="29" spans="1:11" ht="13.5" thickTop="1" x14ac:dyDescent="0.2">
      <c r="H29" s="89"/>
    </row>
    <row r="30" spans="1:11" ht="13.5" thickBot="1" x14ac:dyDescent="0.25"/>
    <row r="31" spans="1:11" ht="13.5" thickTop="1" x14ac:dyDescent="0.2">
      <c r="A31" s="59" t="s">
        <v>37</v>
      </c>
      <c r="B31" s="64">
        <v>21</v>
      </c>
      <c r="C31" s="57"/>
      <c r="D31" s="57"/>
      <c r="E31" s="57">
        <v>22</v>
      </c>
      <c r="F31" s="57"/>
      <c r="G31" s="57"/>
      <c r="H31" s="57">
        <v>23</v>
      </c>
      <c r="I31" s="57"/>
      <c r="J31" s="57"/>
      <c r="K31" s="73">
        <v>24</v>
      </c>
    </row>
    <row r="32" spans="1:11" x14ac:dyDescent="0.2">
      <c r="A32" s="55"/>
      <c r="B32" s="69" t="s">
        <v>90</v>
      </c>
      <c r="C32" s="8" t="s">
        <v>95</v>
      </c>
      <c r="D32" s="7" t="s">
        <v>22</v>
      </c>
      <c r="E32" s="23" t="s">
        <v>92</v>
      </c>
      <c r="F32" s="7"/>
      <c r="G32" s="7" t="s">
        <v>20</v>
      </c>
      <c r="H32" s="23" t="s">
        <v>21</v>
      </c>
      <c r="I32" s="7" t="s">
        <v>100</v>
      </c>
      <c r="J32" s="7" t="s">
        <v>7</v>
      </c>
      <c r="K32" s="50" t="s">
        <v>98</v>
      </c>
    </row>
    <row r="33" spans="1:11" x14ac:dyDescent="0.2">
      <c r="A33" s="5" t="s">
        <v>3</v>
      </c>
      <c r="B33" s="69" t="s">
        <v>91</v>
      </c>
      <c r="C33" s="8" t="s">
        <v>24</v>
      </c>
      <c r="D33" s="7" t="s">
        <v>23</v>
      </c>
      <c r="E33" s="23" t="s">
        <v>93</v>
      </c>
      <c r="F33" s="7" t="s">
        <v>7</v>
      </c>
      <c r="G33" s="7" t="s">
        <v>5</v>
      </c>
      <c r="H33" s="23" t="s">
        <v>96</v>
      </c>
      <c r="I33" s="7" t="s">
        <v>101</v>
      </c>
      <c r="J33" s="7" t="s">
        <v>103</v>
      </c>
      <c r="K33" s="50" t="s">
        <v>99</v>
      </c>
    </row>
    <row r="34" spans="1:11" ht="13.5" thickBot="1" x14ac:dyDescent="0.25">
      <c r="A34" s="9"/>
      <c r="B34" s="70" t="s">
        <v>25</v>
      </c>
      <c r="C34" s="14"/>
      <c r="D34" s="11"/>
      <c r="E34" s="24" t="s">
        <v>94</v>
      </c>
      <c r="F34" s="13"/>
      <c r="G34" s="13"/>
      <c r="H34" s="24" t="s">
        <v>97</v>
      </c>
      <c r="I34" s="13"/>
      <c r="J34" s="49" t="s">
        <v>104</v>
      </c>
      <c r="K34" s="74" t="s">
        <v>102</v>
      </c>
    </row>
    <row r="35" spans="1:11" ht="14.25" thickTop="1" thickBot="1" x14ac:dyDescent="0.25">
      <c r="A35" s="15"/>
      <c r="B35" s="71">
        <v>31</v>
      </c>
      <c r="C35" s="19">
        <v>32</v>
      </c>
      <c r="D35" s="18">
        <v>33</v>
      </c>
      <c r="E35" s="26">
        <v>34</v>
      </c>
      <c r="F35" s="41">
        <v>35</v>
      </c>
      <c r="G35" s="17">
        <v>36</v>
      </c>
      <c r="H35" s="25">
        <v>37</v>
      </c>
      <c r="I35" s="41">
        <v>38</v>
      </c>
      <c r="J35" s="41">
        <v>39</v>
      </c>
      <c r="K35" s="52">
        <v>40</v>
      </c>
    </row>
    <row r="36" spans="1:11" ht="34.5" customHeight="1" thickTop="1" thickBot="1" x14ac:dyDescent="0.25">
      <c r="A36" s="60" t="s">
        <v>18</v>
      </c>
      <c r="B36" s="68">
        <v>403643.33649999998</v>
      </c>
      <c r="C36" s="27">
        <f>(789472000+3893794.68)/1000</f>
        <v>793365.79467999993</v>
      </c>
      <c r="D36" s="20">
        <v>3357448.55</v>
      </c>
      <c r="E36" s="48">
        <f>C36/D36</f>
        <v>0.23630020918116526</v>
      </c>
      <c r="F36" s="27">
        <f>(1604636976.64/1000)+304673.055</f>
        <v>1909310.0316399999</v>
      </c>
      <c r="G36" s="27">
        <f>(17086370133.55/1000)+889614.9018</f>
        <v>17975985.035349999</v>
      </c>
      <c r="H36" s="48">
        <f>F36/G36</f>
        <v>0.10621448715524173</v>
      </c>
      <c r="I36" s="27">
        <f>(20953703.18+56508715.73)/1000+2190.22432</f>
        <v>79652.643229999987</v>
      </c>
      <c r="J36" s="44">
        <f>F36-I36</f>
        <v>1829657.3884099999</v>
      </c>
      <c r="K36" s="75">
        <f>J36/G36</f>
        <v>0.10178342854713975</v>
      </c>
    </row>
    <row r="37" spans="1:11" ht="13.5" thickTop="1" x14ac:dyDescent="0.2">
      <c r="B37" s="89"/>
      <c r="F37" s="89"/>
      <c r="G37" s="89"/>
      <c r="H37" s="90"/>
      <c r="I37" s="89"/>
    </row>
    <row r="38" spans="1:11" ht="13.5" thickBot="1" x14ac:dyDescent="0.25"/>
    <row r="39" spans="1:11" ht="13.5" thickTop="1" x14ac:dyDescent="0.2">
      <c r="A39" s="59" t="s">
        <v>37</v>
      </c>
      <c r="B39" s="64">
        <v>25</v>
      </c>
      <c r="C39" s="57">
        <v>26</v>
      </c>
      <c r="D39" s="57"/>
      <c r="E39" s="57"/>
      <c r="F39" s="57">
        <v>27</v>
      </c>
      <c r="G39" s="57"/>
      <c r="H39" s="58">
        <v>28</v>
      </c>
    </row>
    <row r="40" spans="1:11" x14ac:dyDescent="0.2">
      <c r="A40" s="55"/>
      <c r="B40" s="65" t="s">
        <v>105</v>
      </c>
      <c r="C40" s="36" t="s">
        <v>107</v>
      </c>
      <c r="D40" s="7" t="s">
        <v>10</v>
      </c>
      <c r="E40" s="7" t="s">
        <v>12</v>
      </c>
      <c r="F40" s="23" t="s">
        <v>109</v>
      </c>
      <c r="G40" s="7" t="s">
        <v>111</v>
      </c>
      <c r="H40" s="50" t="s">
        <v>114</v>
      </c>
    </row>
    <row r="41" spans="1:11" x14ac:dyDescent="0.2">
      <c r="A41" s="5" t="s">
        <v>3</v>
      </c>
      <c r="B41" s="65" t="s">
        <v>11</v>
      </c>
      <c r="C41" s="36" t="s">
        <v>29</v>
      </c>
      <c r="D41" s="7" t="s">
        <v>11</v>
      </c>
      <c r="E41" s="7" t="s">
        <v>13</v>
      </c>
      <c r="F41" s="23" t="s">
        <v>14</v>
      </c>
      <c r="G41" s="7" t="s">
        <v>112</v>
      </c>
      <c r="H41" s="50" t="s">
        <v>14</v>
      </c>
    </row>
    <row r="42" spans="1:11" ht="13.5" thickBot="1" x14ac:dyDescent="0.25">
      <c r="A42" s="9"/>
      <c r="B42" s="66" t="s">
        <v>106</v>
      </c>
      <c r="C42" s="61" t="s">
        <v>108</v>
      </c>
      <c r="D42" s="12"/>
      <c r="E42" s="12"/>
      <c r="F42" s="24" t="s">
        <v>110</v>
      </c>
      <c r="G42" s="12" t="s">
        <v>113</v>
      </c>
      <c r="H42" s="51" t="s">
        <v>115</v>
      </c>
    </row>
    <row r="43" spans="1:11" ht="14.25" thickTop="1" thickBot="1" x14ac:dyDescent="0.25">
      <c r="A43" s="15"/>
      <c r="B43" s="67">
        <v>41</v>
      </c>
      <c r="C43" s="37">
        <v>42</v>
      </c>
      <c r="D43" s="17">
        <v>43</v>
      </c>
      <c r="E43" s="17">
        <v>44</v>
      </c>
      <c r="F43" s="25">
        <v>45</v>
      </c>
      <c r="G43" s="17">
        <v>46</v>
      </c>
      <c r="H43" s="52">
        <v>47</v>
      </c>
    </row>
    <row r="44" spans="1:11" ht="34.5" customHeight="1" thickTop="1" thickBot="1" x14ac:dyDescent="0.25">
      <c r="A44" s="60" t="s">
        <v>18</v>
      </c>
      <c r="B44" s="68">
        <f>G36-F36</f>
        <v>16066675.003709998</v>
      </c>
      <c r="C44" s="43">
        <f>B44/B12</f>
        <v>174.03432666850807</v>
      </c>
      <c r="D44" s="27">
        <f>(2828427909.97/1000)+474621.762</f>
        <v>3303049.67197</v>
      </c>
      <c r="E44" s="27">
        <f>(739646310.25/1000)+302500.285</f>
        <v>1042146.59525</v>
      </c>
      <c r="F44" s="63">
        <f>D44/E44</f>
        <v>3.1694674118065254</v>
      </c>
      <c r="G44" s="27">
        <f>(1925271836.64/1000)+431534.3116</f>
        <v>2356806.14824</v>
      </c>
      <c r="H44" s="62">
        <f>G44/E44</f>
        <v>2.2614919618622626</v>
      </c>
    </row>
    <row r="45" spans="1:11" ht="13.5" thickTop="1" x14ac:dyDescent="0.2">
      <c r="D45" s="89"/>
      <c r="E45" s="89"/>
      <c r="F45" s="90"/>
      <c r="G45" s="89"/>
    </row>
  </sheetData>
  <mergeCells count="2">
    <mergeCell ref="A1:K1"/>
    <mergeCell ref="A2:K2"/>
  </mergeCells>
  <phoneticPr fontId="1" type="noConversion"/>
  <pageMargins left="0.78740157499999996" right="0.78740157499999996" top="0.984251969" bottom="0.984251969" header="0.4921259845" footer="0.4921259845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MF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10931</dc:creator>
  <cp:lastModifiedBy>Dvořáková Petra</cp:lastModifiedBy>
  <cp:lastPrinted>2026-03-04T15:28:17Z</cp:lastPrinted>
  <dcterms:created xsi:type="dcterms:W3CDTF">2007-10-02T09:50:49Z</dcterms:created>
  <dcterms:modified xsi:type="dcterms:W3CDTF">2026-03-05T11:34:43Z</dcterms:modified>
</cp:coreProperties>
</file>