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9720" windowHeight="5490" activeTab="0"/>
  </bookViews>
  <sheets>
    <sheet name="Zdroje" sheetId="1" r:id="rId1"/>
    <sheet name="Výdaje" sheetId="2" r:id="rId2"/>
    <sheet name="1" sheetId="3" state="hidden" r:id="rId3"/>
    <sheet name="SF" sheetId="4" r:id="rId4"/>
  </sheets>
  <definedNames>
    <definedName name="_xlnm.Print_Titles" localSheetId="1">'Výdaje'!$1:$1</definedName>
    <definedName name="_xlnm.Print_Area" localSheetId="1">'Výdaje'!$A$1:$E$82</definedName>
    <definedName name="_xlnm.Print_Area" localSheetId="0">'Zdroje'!$A$1:$E$54</definedName>
  </definedNames>
  <calcPr fullCalcOnLoad="1"/>
</workbook>
</file>

<file path=xl/sharedStrings.xml><?xml version="1.0" encoding="utf-8"?>
<sst xmlns="http://schemas.openxmlformats.org/spreadsheetml/2006/main" count="168" uniqueCount="158">
  <si>
    <t>CELKEM PŘÍJMY</t>
  </si>
  <si>
    <t>Rezervy</t>
  </si>
  <si>
    <t>14. Vnitřní správa</t>
  </si>
  <si>
    <t>15. Životní prostředí</t>
  </si>
  <si>
    <t>27. Doprava</t>
  </si>
  <si>
    <t>33. Školství, mládež, tělovýchova</t>
  </si>
  <si>
    <t>34. Kultura</t>
  </si>
  <si>
    <t>1. Příjmy běžné - daňové</t>
  </si>
  <si>
    <t>2. Příjmy běžné - nedaňové</t>
  </si>
  <si>
    <t>4. Přijaté dotace</t>
  </si>
  <si>
    <t>CELKEM ZDROJE</t>
  </si>
  <si>
    <t>CELKEM FINANCOVÁNÍ</t>
  </si>
  <si>
    <t>Daň z přidané hodnoty - podíl dle statutu</t>
  </si>
  <si>
    <t>Poplatky a daně z vybraných činností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</si>
  <si>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</si>
  <si>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</si>
  <si>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</si>
  <si>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</si>
  <si>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</si>
  <si>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</si>
  <si>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Zpravodaj ÚMO I</t>
  </si>
  <si>
    <t>Odpady</t>
  </si>
  <si>
    <t>Životní jubilea</t>
  </si>
  <si>
    <t>Dotace a dary na kulturní akce</t>
  </si>
  <si>
    <t>Rezerva rozpočtu</t>
  </si>
  <si>
    <t>Provoz ÚMO I</t>
  </si>
  <si>
    <t>Zálohový příděl z rozpočtu do sociálního fondu</t>
  </si>
  <si>
    <t>CELKEM VÝDAJE</t>
  </si>
  <si>
    <t>Projektové dokumentace</t>
  </si>
  <si>
    <t>Opravy a udržování komunikací</t>
  </si>
  <si>
    <t>Zahradní mobiliář a herní prvky</t>
  </si>
  <si>
    <t>Podíl na státní správě</t>
  </si>
  <si>
    <t>Podíl na životním prostředí</t>
  </si>
  <si>
    <t>Podíl na dopravě</t>
  </si>
  <si>
    <t>Odvod části poplatku za TKO</t>
  </si>
  <si>
    <t>Ostatní správní poplatky</t>
  </si>
  <si>
    <t>Místní poplatky</t>
  </si>
  <si>
    <t>Správní poplatky</t>
  </si>
  <si>
    <t>Poplatek ze psů</t>
  </si>
  <si>
    <t>Poplatek za užívání veřejného prostranství</t>
  </si>
  <si>
    <t>Poplatek za povolení k vjezdu do vybraných míst</t>
  </si>
  <si>
    <t>Poplatek za TKO</t>
  </si>
  <si>
    <t>Přijaté sankční platby a pokuty</t>
  </si>
  <si>
    <t>Příjmy z úroků</t>
  </si>
  <si>
    <t xml:space="preserve"> - seče trávy</t>
  </si>
  <si>
    <t xml:space="preserve"> - péče o zeleň - operativní údržba</t>
  </si>
  <si>
    <t>Odměny členů komisí a výborů (ne členové zast.)</t>
  </si>
  <si>
    <t>Ostatní přijaté vratky transferů</t>
  </si>
  <si>
    <t>Přijaté nekapitálové příspěvky a náhrady</t>
  </si>
  <si>
    <r>
      <t xml:space="preserve">VÝDAJE </t>
    </r>
    <r>
      <rPr>
        <i/>
        <sz val="12"/>
        <rFont val="Arial CE"/>
        <family val="2"/>
      </rPr>
      <t>(údaje jsou v  Kč)</t>
    </r>
  </si>
  <si>
    <r>
      <t>PŘÍJMY</t>
    </r>
    <r>
      <rPr>
        <b/>
        <sz val="14"/>
        <rFont val="Arial CE"/>
        <family val="2"/>
      </rPr>
      <t xml:space="preserve"> </t>
    </r>
    <r>
      <rPr>
        <i/>
        <sz val="12"/>
        <rFont val="Arial CE"/>
        <family val="2"/>
      </rPr>
      <t>(údaje jsou v  Kč)</t>
    </r>
  </si>
  <si>
    <r>
      <t xml:space="preserve">FINANCOVÁNÍ </t>
    </r>
    <r>
      <rPr>
        <i/>
        <sz val="12"/>
        <rFont val="Arial CE"/>
        <family val="2"/>
      </rPr>
      <t>(údaje jsou v Kč)</t>
    </r>
  </si>
  <si>
    <t xml:space="preserve">Rezerva rady </t>
  </si>
  <si>
    <t>Příjmy z reklamních zařízení</t>
  </si>
  <si>
    <t>Vánoční výzdoba</t>
  </si>
  <si>
    <t>Rezerva starosty</t>
  </si>
  <si>
    <t>Akce pořádané MO I</t>
  </si>
  <si>
    <t xml:space="preserve">27.2 - Doprava investiční </t>
  </si>
  <si>
    <t>Platy zaměstnanců a náhrady mezd v době nemoci</t>
  </si>
  <si>
    <t>Odměny členů zastupitelstva a náhrady mezd v době nemoci</t>
  </si>
  <si>
    <t>Dotace a dary školám a na aktivity mládeže</t>
  </si>
  <si>
    <t>Odvod z loterií a jiných podobných her</t>
  </si>
  <si>
    <t xml:space="preserve">27.1 - Doprava neinvestiční </t>
  </si>
  <si>
    <t>Ostaní příjmy z vlastní činnosti</t>
  </si>
  <si>
    <t>Fontány ve městě - provoz</t>
  </si>
  <si>
    <t>Povinné sociální pojištění - pracovní skupina</t>
  </si>
  <si>
    <t>Veřejné zdravotní pojištění - pracovní skupina</t>
  </si>
  <si>
    <t>Provedení inventarizace stromů</t>
  </si>
  <si>
    <t>Povinné sociální pojištění - zahradnice</t>
  </si>
  <si>
    <t>Veřejné zdravotní pojištění - zahradnice</t>
  </si>
  <si>
    <t>Příjmy na parku Na Špici</t>
  </si>
  <si>
    <t>Čerpání náhradního plnění - Bohemia sen a ostatní subjekty</t>
  </si>
  <si>
    <t>Náhradní plnění - BOHEMIA SEN, s.r.o. + ostatní subjekty</t>
  </si>
  <si>
    <t>Dotace Východočeskému divadlu Pardubice</t>
  </si>
  <si>
    <t>Dotace Komorní filharmonii Pardubice</t>
  </si>
  <si>
    <t>Provoz JSDH</t>
  </si>
  <si>
    <t>Údržba Třídy Míru</t>
  </si>
  <si>
    <t xml:space="preserve"> - údržba a zálivky dřevin, květin. záhonů a mobil. váz </t>
  </si>
  <si>
    <t xml:space="preserve"> - péče o stromy - základní údržba</t>
  </si>
  <si>
    <t xml:space="preserve"> - péče o zeleň - větší sadové úpravy</t>
  </si>
  <si>
    <t>Transfer z rozpočtu města na investice</t>
  </si>
  <si>
    <t>Údržba parku Na Špici</t>
  </si>
  <si>
    <t>Platy zaměstnanců a náhrady mezd v době nemoci - zahradnice</t>
  </si>
  <si>
    <t>Údržba Tyršovy sady</t>
  </si>
  <si>
    <t>Příjmy z odstavné plochy za Domem hudby</t>
  </si>
  <si>
    <t>Rezerva místostarosty</t>
  </si>
  <si>
    <t xml:space="preserve"> - péče o stromy - zásahy na vybraných stromech</t>
  </si>
  <si>
    <t>Údržba zavlažovacích systémů</t>
  </si>
  <si>
    <t>Závlahy v parku Na Špici</t>
  </si>
  <si>
    <t>Předpokládaná dotace na volbu Prezidenta ČR</t>
  </si>
  <si>
    <t>Předpokládaná dotace na komunální volby</t>
  </si>
  <si>
    <t>Náklady na volbu Prezidenta ČR</t>
  </si>
  <si>
    <t>Náklady na komunální volby</t>
  </si>
  <si>
    <t>Náklady při významných výročích</t>
  </si>
  <si>
    <t>Dotace z ESF a SR na projekt Vzdělávání členů jednotek JSDH</t>
  </si>
  <si>
    <t>Projekt Vzdělávání členů jednotek JSDH (dotace vč. spoluúčasti)</t>
  </si>
  <si>
    <t>Náklady na HM a DHM pro potřeby operativní údržby</t>
  </si>
  <si>
    <t>Zapojení nevyčerpané části dotace na vzděl. hasičů z r. 2017</t>
  </si>
  <si>
    <t xml:space="preserve"> - péče o stromy - realizace mikroinjektáže stomů</t>
  </si>
  <si>
    <t xml:space="preserve"> - péče o stromy - frézování pařezů</t>
  </si>
  <si>
    <t>PD úpravy přízemí budovy U Divadla čp. 828</t>
  </si>
  <si>
    <t>Rozšíření VO na parkovišti u Domu hudby</t>
  </si>
  <si>
    <t>Betonový kryt na výjezdu z autobusového nádraží</t>
  </si>
  <si>
    <t>Oprava chodníku v ul. Na Okrouhlíku</t>
  </si>
  <si>
    <t>Oprava chodníku v ul. Wintrova</t>
  </si>
  <si>
    <t>Vybudování chodníku v ul. Počápelská</t>
  </si>
  <si>
    <t>Operativní údržba a úklid obvodu vč. nákladů na budovu TZ</t>
  </si>
  <si>
    <t>Platy zaměstnanců a náhrady mezd v době nemoci - prac.skup.</t>
  </si>
  <si>
    <t>Poplatek za povolení k umístění herního prostoru</t>
  </si>
  <si>
    <t>Údržba prostoru Přednádraží</t>
  </si>
  <si>
    <t>Dotace ze SR na volbu Prezidenta ČR</t>
  </si>
  <si>
    <t>Zapojení prostředků z roku 2017</t>
  </si>
  <si>
    <t>ZSBÚ</t>
  </si>
  <si>
    <t xml:space="preserve">                                 </t>
  </si>
  <si>
    <t>% plnění</t>
  </si>
  <si>
    <t>xxx</t>
  </si>
  <si>
    <t>aktuální rozpočet na rok 2018</t>
  </si>
  <si>
    <t>Transfer z rozpočtu MO Pardubice II za pomoc JSDH</t>
  </si>
  <si>
    <t>Nové stojany na kola v ul. Sladkovského</t>
  </si>
  <si>
    <t>15.1. Neinvestiční výdaje</t>
  </si>
  <si>
    <t>Úprava povrchového odvodnění ul. Jindrřiská a ul. Jiřího z Poděb.</t>
  </si>
  <si>
    <t>Oprava chodníku ul. Jungmannova</t>
  </si>
  <si>
    <t>Rekosntrukce vnitrobloku ul. Dašická, Na Okrouhlíku, Stud.- I.et.</t>
  </si>
  <si>
    <t>Rekosntrukce vnitrobloku ul. Dašická, Na Okrouhlíku, Stud.- III.et.</t>
  </si>
  <si>
    <t>Tranfer do rozpočtu města na úhradu pověřence GDPR</t>
  </si>
  <si>
    <t>Změna zdroje vody u závlah v prostoru Přednádraží</t>
  </si>
  <si>
    <t xml:space="preserve">Rekonstrulce sídliště Karla IV. - V. etapa - III. část </t>
  </si>
  <si>
    <t>Rekonstrukce sídliště Karla IV. - V. etapa - II. část</t>
  </si>
  <si>
    <t>Transfer z rozpočtu města na změnu zdroje vody Přednádraží</t>
  </si>
  <si>
    <t>Transfer z rozpočtu města na opravy v  Bubeníkových sadech</t>
  </si>
  <si>
    <t xml:space="preserve">                                                                                           </t>
  </si>
  <si>
    <t>Dotace z rozpočtu Pardubického kraje na pořízení radiostanic</t>
  </si>
  <si>
    <t>Příjmy z pronájmu pozemků</t>
  </si>
  <si>
    <t xml:space="preserve">                Čerpání rozpočtu MO Pardubice I k 31. 12. 2018</t>
  </si>
  <si>
    <t>plnění rozpočtu                      k 31. 12. 2018</t>
  </si>
  <si>
    <t>čerpání rozpočtu               k 31. 12. 2018</t>
  </si>
  <si>
    <t>Dotace ze SR na komunální volby</t>
  </si>
  <si>
    <t>Ostatní nedańové příjmy</t>
  </si>
  <si>
    <t>Péče o zeleň a o stromy</t>
  </si>
  <si>
    <t>Údaje jsou v Kč</t>
  </si>
  <si>
    <t>ZDROJE</t>
  </si>
  <si>
    <t xml:space="preserve">Úroky z účtu </t>
  </si>
  <si>
    <t xml:space="preserve">Zdroje celkem: </t>
  </si>
  <si>
    <t>VÝDAJE</t>
  </si>
  <si>
    <t>Příspěvek na reprezentaci</t>
  </si>
  <si>
    <t>Příspěvek na stravování</t>
  </si>
  <si>
    <t>Dary při významných životních situacích</t>
  </si>
  <si>
    <t xml:space="preserve">Příspěvek na regeneraci zaměstnanců </t>
  </si>
  <si>
    <t>Pojištění odpovědnosti za škodu - zaměstnanci</t>
  </si>
  <si>
    <t>Kulturní a sportovní akce</t>
  </si>
  <si>
    <t>Poplatky z účtu</t>
  </si>
  <si>
    <t>Výdaje celkem:</t>
  </si>
  <si>
    <t>Zdroje - výdaje =</t>
  </si>
  <si>
    <t>Hospodaření s finančními prostředky sociálního fondu k 31. 12. 2018</t>
  </si>
  <si>
    <t>Skutečný zůstatek k 31.12.2017</t>
  </si>
  <si>
    <t>Skutečnost  k 31. 12. 2018</t>
  </si>
  <si>
    <t>Zálohový příděl v roce 2018</t>
  </si>
  <si>
    <t>Vyúčtování zálohového přídělu za rok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</si>
</sst>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i/>
      <sz val="18"/>
      <name val="Arial CE"/>
      <family val="2"/>
    </font>
    <font>
      <sz val="18"/>
      <name val="Arial CE"/>
      <family val="2"/>
    </font>
    <font>
      <b/>
      <u val="single"/>
      <sz val="14"/>
      <name val="Arial CE"/>
      <family val="0"/>
    </font>
    <font>
      <b/>
      <i/>
      <sz val="9"/>
      <name val="Arial CE"/>
      <family val="0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13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0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 vertical="center"/>
    </xf>
    <xf numFmtId="4" fontId="12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12" fillId="34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4" fontId="10" fillId="3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5.00390625" style="0" customWidth="1"/>
    <col min="2" max="2" width="72.75390625" style="0" customWidth="1"/>
    <col min="3" max="3" width="23.375" style="9" customWidth="1"/>
    <col min="4" max="4" width="25.75390625" style="0" customWidth="1"/>
    <col min="5" max="5" width="11.875" style="0" customWidth="1"/>
  </cols>
  <sheetData>
    <row r="1" spans="1:3" ht="26.25">
      <c r="A1" s="77" t="s">
        <v>133</v>
      </c>
      <c r="B1" s="77"/>
      <c r="C1" s="77"/>
    </row>
    <row r="2" spans="1:5" ht="25.5">
      <c r="A2" s="4"/>
      <c r="B2" s="39" t="s">
        <v>50</v>
      </c>
      <c r="C2" s="44" t="s">
        <v>116</v>
      </c>
      <c r="D2" s="44" t="s">
        <v>134</v>
      </c>
      <c r="E2" s="44" t="s">
        <v>114</v>
      </c>
    </row>
    <row r="3" spans="1:5" ht="21" customHeight="1">
      <c r="A3" s="15" t="s">
        <v>7</v>
      </c>
      <c r="B3" s="4"/>
      <c r="C3" s="34">
        <f>C4+C14</f>
        <v>48535900</v>
      </c>
      <c r="D3" s="34">
        <f>D4+D14</f>
        <v>52838844.36</v>
      </c>
      <c r="E3" s="34">
        <f>(D3/C3)*100</f>
        <v>108.8654879377945</v>
      </c>
    </row>
    <row r="4" spans="1:5" ht="18">
      <c r="A4" s="1"/>
      <c r="B4" s="1" t="s">
        <v>12</v>
      </c>
      <c r="C4" s="34">
        <f>SUM(C5:C13)</f>
        <v>36115900</v>
      </c>
      <c r="D4" s="34">
        <f>SUM(D5:D13)</f>
        <v>40782368</v>
      </c>
      <c r="E4" s="34">
        <f aca="true" t="shared" si="0" ref="E4:E49">(D4/C4)*100</f>
        <v>112.92081327060934</v>
      </c>
    </row>
    <row r="5" spans="1:5" ht="16.5" customHeight="1">
      <c r="A5" s="4"/>
      <c r="B5" s="22" t="s">
        <v>31</v>
      </c>
      <c r="C5" s="30">
        <v>12124000</v>
      </c>
      <c r="D5" s="30">
        <f>3576543+999571-2717000+1029247-5000+718967+862274+2001620+1359457+982148+1500093+72600-300000-300000+1052470+1003797+1658224+1</f>
        <v>13495012</v>
      </c>
      <c r="E5" s="30">
        <f t="shared" si="0"/>
        <v>111.30824810293632</v>
      </c>
    </row>
    <row r="6" spans="1:5" ht="16.5" customHeight="1">
      <c r="A6" s="4"/>
      <c r="B6" s="22" t="s">
        <v>32</v>
      </c>
      <c r="C6" s="30">
        <v>20857300</v>
      </c>
      <c r="D6" s="30">
        <f>1478696+1719590+1762040+1236859+1483393+3568339+2338711+1689617+1548456+1810593+1726860+2852688</f>
        <v>23215842</v>
      </c>
      <c r="E6" s="30">
        <f t="shared" si="0"/>
        <v>111.30799288498511</v>
      </c>
    </row>
    <row r="7" spans="1:5" ht="16.5" customHeight="1">
      <c r="A7" s="4"/>
      <c r="B7" s="22" t="s">
        <v>33</v>
      </c>
      <c r="C7" s="30">
        <v>8285700</v>
      </c>
      <c r="D7" s="30">
        <f>587420+683116+699979+491349+589286+1417541+929065+671209+615132+719268+686004+1133245</f>
        <v>9222614</v>
      </c>
      <c r="E7" s="30">
        <f t="shared" si="0"/>
        <v>111.30760225448664</v>
      </c>
    </row>
    <row r="8" spans="1:5" ht="16.5" customHeight="1">
      <c r="A8" s="4"/>
      <c r="B8" s="22" t="s">
        <v>34</v>
      </c>
      <c r="C8" s="30">
        <v>-8400500</v>
      </c>
      <c r="D8" s="30">
        <v>-8400500</v>
      </c>
      <c r="E8" s="30">
        <f t="shared" si="0"/>
        <v>100</v>
      </c>
    </row>
    <row r="9" spans="1:5" ht="16.5" customHeight="1">
      <c r="A9" s="4"/>
      <c r="B9" s="22" t="s">
        <v>80</v>
      </c>
      <c r="C9" s="30">
        <v>2717000</v>
      </c>
      <c r="D9" s="30">
        <v>2717000</v>
      </c>
      <c r="E9" s="30">
        <f t="shared" si="0"/>
        <v>100</v>
      </c>
    </row>
    <row r="10" spans="1:5" ht="16.5" customHeight="1">
      <c r="A10" s="4"/>
      <c r="B10" s="22" t="s">
        <v>128</v>
      </c>
      <c r="C10" s="30">
        <v>300000</v>
      </c>
      <c r="D10" s="30">
        <v>300000</v>
      </c>
      <c r="E10" s="30">
        <f t="shared" si="0"/>
        <v>100</v>
      </c>
    </row>
    <row r="11" spans="1:5" ht="16.5" customHeight="1">
      <c r="A11" s="4"/>
      <c r="B11" s="22" t="s">
        <v>129</v>
      </c>
      <c r="C11" s="30">
        <v>300000</v>
      </c>
      <c r="D11" s="30">
        <v>300000</v>
      </c>
      <c r="E11" s="30">
        <f t="shared" si="0"/>
        <v>100</v>
      </c>
    </row>
    <row r="12" spans="1:5" ht="16.5" customHeight="1">
      <c r="A12" s="4"/>
      <c r="B12" s="22" t="s">
        <v>117</v>
      </c>
      <c r="C12" s="30">
        <v>5000</v>
      </c>
      <c r="D12" s="30">
        <v>5000</v>
      </c>
      <c r="E12" s="30">
        <f t="shared" si="0"/>
        <v>100</v>
      </c>
    </row>
    <row r="13" spans="1:5" ht="16.5" customHeight="1">
      <c r="A13" s="4"/>
      <c r="B13" s="22" t="s">
        <v>124</v>
      </c>
      <c r="C13" s="30">
        <v>-72600</v>
      </c>
      <c r="D13" s="30">
        <v>-72600</v>
      </c>
      <c r="E13" s="30">
        <f t="shared" si="0"/>
        <v>100</v>
      </c>
    </row>
    <row r="14" spans="1:5" ht="17.25" customHeight="1">
      <c r="A14" s="1"/>
      <c r="B14" s="1" t="s">
        <v>13</v>
      </c>
      <c r="C14" s="34">
        <f>C15+C18+C23</f>
        <v>12420000</v>
      </c>
      <c r="D14" s="34">
        <f>D15+D18+D23</f>
        <v>12056476.36</v>
      </c>
      <c r="E14" s="60">
        <f t="shared" si="0"/>
        <v>97.07307858293075</v>
      </c>
    </row>
    <row r="15" spans="1:5" ht="16.5" customHeight="1">
      <c r="A15" s="4"/>
      <c r="B15" s="13" t="s">
        <v>37</v>
      </c>
      <c r="C15" s="35">
        <f>C16+C17</f>
        <v>620000</v>
      </c>
      <c r="D15" s="35">
        <f>D16+D17</f>
        <v>629840</v>
      </c>
      <c r="E15" s="49">
        <f t="shared" si="0"/>
        <v>101.58709677419355</v>
      </c>
    </row>
    <row r="16" spans="1:5" ht="16.5" customHeight="1">
      <c r="A16" s="4"/>
      <c r="B16" s="22" t="s">
        <v>108</v>
      </c>
      <c r="C16" s="30">
        <v>120000</v>
      </c>
      <c r="D16" s="30">
        <v>116000</v>
      </c>
      <c r="E16" s="30">
        <f t="shared" si="0"/>
        <v>96.66666666666667</v>
      </c>
    </row>
    <row r="17" spans="1:5" ht="16.5" customHeight="1">
      <c r="A17" s="4"/>
      <c r="B17" s="22" t="s">
        <v>35</v>
      </c>
      <c r="C17" s="30">
        <v>500000</v>
      </c>
      <c r="D17" s="30">
        <f>629840-116000</f>
        <v>513840</v>
      </c>
      <c r="E17" s="66">
        <f t="shared" si="0"/>
        <v>102.76799999999999</v>
      </c>
    </row>
    <row r="18" spans="1:5" ht="16.5" customHeight="1">
      <c r="A18" s="4"/>
      <c r="B18" s="13" t="s">
        <v>36</v>
      </c>
      <c r="C18" s="35">
        <f>SUM(C19:C22)</f>
        <v>11800000</v>
      </c>
      <c r="D18" s="35">
        <f>SUM(D19:D22)</f>
        <v>11426636.36</v>
      </c>
      <c r="E18" s="35">
        <f t="shared" si="0"/>
        <v>96.8359013559322</v>
      </c>
    </row>
    <row r="19" spans="1:5" ht="16.5" customHeight="1">
      <c r="A19" s="4"/>
      <c r="B19" s="22" t="s">
        <v>38</v>
      </c>
      <c r="C19" s="30">
        <v>550000</v>
      </c>
      <c r="D19" s="30">
        <v>431462</v>
      </c>
      <c r="E19" s="30">
        <f t="shared" si="0"/>
        <v>78.44763636363636</v>
      </c>
    </row>
    <row r="20" spans="1:5" ht="16.5" customHeight="1">
      <c r="A20" s="4"/>
      <c r="B20" s="22" t="s">
        <v>39</v>
      </c>
      <c r="C20" s="30">
        <v>2000000</v>
      </c>
      <c r="D20" s="30">
        <v>1962353</v>
      </c>
      <c r="E20" s="30">
        <f t="shared" si="0"/>
        <v>98.11765</v>
      </c>
    </row>
    <row r="21" spans="1:5" ht="16.5" customHeight="1">
      <c r="A21" s="4"/>
      <c r="B21" s="22" t="s">
        <v>40</v>
      </c>
      <c r="C21" s="30">
        <v>150000</v>
      </c>
      <c r="D21" s="30">
        <v>94900</v>
      </c>
      <c r="E21" s="66">
        <f t="shared" si="0"/>
        <v>63.26666666666667</v>
      </c>
    </row>
    <row r="22" spans="1:5" ht="16.5" customHeight="1">
      <c r="A22" s="4"/>
      <c r="B22" s="22" t="s">
        <v>41</v>
      </c>
      <c r="C22" s="30">
        <v>9100000</v>
      </c>
      <c r="D22" s="30">
        <v>8937921.36</v>
      </c>
      <c r="E22" s="30">
        <f t="shared" si="0"/>
        <v>98.21891604395604</v>
      </c>
    </row>
    <row r="23" spans="1:5" ht="16.5" customHeight="1">
      <c r="A23" s="4"/>
      <c r="B23" s="50" t="s">
        <v>61</v>
      </c>
      <c r="C23" s="35">
        <v>0</v>
      </c>
      <c r="D23" s="49">
        <v>0</v>
      </c>
      <c r="E23" s="32" t="s">
        <v>115</v>
      </c>
    </row>
    <row r="24" spans="1:5" ht="15">
      <c r="A24" s="4"/>
      <c r="B24" s="4"/>
      <c r="C24" s="72"/>
      <c r="D24" s="36"/>
      <c r="E24" s="30"/>
    </row>
    <row r="25" spans="1:5" ht="21" customHeight="1">
      <c r="A25" s="15" t="s">
        <v>8</v>
      </c>
      <c r="B25" s="4"/>
      <c r="C25" s="34">
        <f>SUM(C26:C37)</f>
        <v>1984000</v>
      </c>
      <c r="D25" s="34">
        <f>SUM(D26:D37)</f>
        <v>1386466.8299999998</v>
      </c>
      <c r="E25" s="34">
        <f t="shared" si="0"/>
        <v>69.88240070564515</v>
      </c>
    </row>
    <row r="26" spans="1:5" ht="16.5" customHeight="1">
      <c r="A26" s="15"/>
      <c r="B26" s="22" t="s">
        <v>63</v>
      </c>
      <c r="C26" s="30">
        <v>40000</v>
      </c>
      <c r="D26" s="30">
        <f>12976+950+6475+4000+8850</f>
        <v>33251</v>
      </c>
      <c r="E26" s="30">
        <f t="shared" si="0"/>
        <v>83.1275</v>
      </c>
    </row>
    <row r="27" spans="1:5" ht="16.5" customHeight="1">
      <c r="A27" s="15"/>
      <c r="B27" s="22" t="s">
        <v>84</v>
      </c>
      <c r="C27" s="30">
        <v>1000000</v>
      </c>
      <c r="D27" s="30">
        <v>519641</v>
      </c>
      <c r="E27" s="30">
        <f t="shared" si="0"/>
        <v>51.9641</v>
      </c>
    </row>
    <row r="28" spans="1:5" ht="16.5" customHeight="1">
      <c r="A28" s="4"/>
      <c r="B28" s="22" t="s">
        <v>42</v>
      </c>
      <c r="C28" s="30">
        <v>266000</v>
      </c>
      <c r="D28" s="30">
        <f>16100+20500+167145</f>
        <v>203745</v>
      </c>
      <c r="E28" s="30">
        <f t="shared" si="0"/>
        <v>76.59586466165413</v>
      </c>
    </row>
    <row r="29" spans="1:5" ht="16.5" customHeight="1">
      <c r="A29" s="4"/>
      <c r="B29" s="22" t="s">
        <v>47</v>
      </c>
      <c r="C29" s="30">
        <v>0</v>
      </c>
      <c r="D29" s="30">
        <v>0</v>
      </c>
      <c r="E29" s="32" t="s">
        <v>115</v>
      </c>
    </row>
    <row r="30" spans="1:5" ht="16.5" customHeight="1">
      <c r="A30" s="4"/>
      <c r="B30" s="22" t="s">
        <v>48</v>
      </c>
      <c r="C30" s="30">
        <v>100000</v>
      </c>
      <c r="D30" s="30">
        <f>4000+66880+2733+21729.7</f>
        <v>95342.7</v>
      </c>
      <c r="E30" s="30">
        <f>(D30/C30)*100</f>
        <v>95.34270000000001</v>
      </c>
    </row>
    <row r="31" spans="1:5" ht="16.5" customHeight="1">
      <c r="A31" s="4"/>
      <c r="B31" s="22" t="s">
        <v>70</v>
      </c>
      <c r="C31" s="30">
        <v>60000</v>
      </c>
      <c r="D31" s="30">
        <v>55980</v>
      </c>
      <c r="E31" s="30">
        <f>(D31/C31)*100</f>
        <v>93.30000000000001</v>
      </c>
    </row>
    <row r="32" spans="1:5" ht="16.5" customHeight="1">
      <c r="A32" s="4"/>
      <c r="B32" s="22" t="s">
        <v>53</v>
      </c>
      <c r="C32" s="30">
        <v>400000</v>
      </c>
      <c r="D32" s="30">
        <v>377301.43</v>
      </c>
      <c r="E32" s="30">
        <f>(D32/C32)*100</f>
        <v>94.3253575</v>
      </c>
    </row>
    <row r="33" spans="1:5" ht="16.5" customHeight="1">
      <c r="A33" s="4"/>
      <c r="B33" s="22" t="s">
        <v>132</v>
      </c>
      <c r="C33" s="30">
        <v>68000</v>
      </c>
      <c r="D33" s="30">
        <v>67844.9</v>
      </c>
      <c r="E33" s="30">
        <f>(D33/C33)*100</f>
        <v>99.77191176470588</v>
      </c>
    </row>
    <row r="34" spans="1:5" ht="16.5" customHeight="1">
      <c r="A34" s="22"/>
      <c r="B34" s="22" t="s">
        <v>43</v>
      </c>
      <c r="C34" s="30">
        <v>50000</v>
      </c>
      <c r="D34" s="30">
        <f>33356.99-8.19</f>
        <v>33348.799999999996</v>
      </c>
      <c r="E34" s="30">
        <f>(D34/C34)*100</f>
        <v>66.6976</v>
      </c>
    </row>
    <row r="35" spans="1:5" ht="16.5" customHeight="1">
      <c r="A35" s="22"/>
      <c r="B35" s="22" t="s">
        <v>137</v>
      </c>
      <c r="C35" s="30">
        <v>0</v>
      </c>
      <c r="D35" s="30">
        <v>12</v>
      </c>
      <c r="E35" s="32" t="s">
        <v>115</v>
      </c>
    </row>
    <row r="36" spans="1:5" ht="16.5" customHeight="1">
      <c r="A36" s="22"/>
      <c r="B36" s="22" t="s">
        <v>89</v>
      </c>
      <c r="C36" s="30">
        <v>0</v>
      </c>
      <c r="D36" s="30">
        <v>0</v>
      </c>
      <c r="E36" s="32" t="s">
        <v>115</v>
      </c>
    </row>
    <row r="37" spans="1:5" ht="16.5" customHeight="1">
      <c r="A37" s="22"/>
      <c r="B37" s="22" t="s">
        <v>90</v>
      </c>
      <c r="C37" s="30">
        <v>0</v>
      </c>
      <c r="D37" s="30">
        <v>0</v>
      </c>
      <c r="E37" s="32" t="s">
        <v>115</v>
      </c>
    </row>
    <row r="38" spans="1:5" ht="15">
      <c r="A38" s="4" t="s">
        <v>130</v>
      </c>
      <c r="B38" s="4"/>
      <c r="C38" s="72"/>
      <c r="D38" s="36"/>
      <c r="E38" s="30"/>
    </row>
    <row r="39" spans="1:5" ht="21" customHeight="1">
      <c r="A39" s="15" t="s">
        <v>9</v>
      </c>
      <c r="B39" s="4"/>
      <c r="C39" s="34">
        <f>SUM(C40:C43)</f>
        <v>2073844</v>
      </c>
      <c r="D39" s="34">
        <f>SUM(D40:D43)</f>
        <v>1536041.52</v>
      </c>
      <c r="E39" s="60">
        <f t="shared" si="0"/>
        <v>74.06736090081992</v>
      </c>
    </row>
    <row r="40" spans="1:5" ht="16.5" customHeight="1">
      <c r="A40" s="15"/>
      <c r="B40" s="22" t="s">
        <v>110</v>
      </c>
      <c r="C40" s="30">
        <v>511000</v>
      </c>
      <c r="D40" s="30">
        <v>511000</v>
      </c>
      <c r="E40" s="30">
        <f t="shared" si="0"/>
        <v>100</v>
      </c>
    </row>
    <row r="41" spans="1:5" ht="16.5" customHeight="1">
      <c r="A41" s="15"/>
      <c r="B41" s="22" t="s">
        <v>136</v>
      </c>
      <c r="C41" s="30">
        <v>701844</v>
      </c>
      <c r="D41" s="30">
        <v>701844</v>
      </c>
      <c r="E41" s="30">
        <f t="shared" si="0"/>
        <v>100</v>
      </c>
    </row>
    <row r="42" spans="1:5" ht="16.5" customHeight="1">
      <c r="A42" s="15"/>
      <c r="B42" s="22" t="s">
        <v>94</v>
      </c>
      <c r="C42" s="30">
        <v>830000</v>
      </c>
      <c r="D42" s="30">
        <v>292197.52</v>
      </c>
      <c r="E42" s="30">
        <f t="shared" si="0"/>
        <v>35.204520481927716</v>
      </c>
    </row>
    <row r="43" spans="1:5" ht="16.5" customHeight="1">
      <c r="A43" s="15"/>
      <c r="B43" s="22" t="s">
        <v>131</v>
      </c>
      <c r="C43" s="30">
        <v>31000</v>
      </c>
      <c r="D43" s="30">
        <v>31000</v>
      </c>
      <c r="E43" s="30">
        <f t="shared" si="0"/>
        <v>100</v>
      </c>
    </row>
    <row r="44" spans="1:5" ht="24" customHeight="1">
      <c r="A44" s="14" t="s">
        <v>0</v>
      </c>
      <c r="B44" s="16"/>
      <c r="C44" s="40">
        <f>C3+C25+C39</f>
        <v>52593744</v>
      </c>
      <c r="D44" s="40">
        <f>D3+D25+D39</f>
        <v>55761352.71</v>
      </c>
      <c r="E44" s="67">
        <f t="shared" si="0"/>
        <v>106.02278611311642</v>
      </c>
    </row>
    <row r="45" spans="1:5" ht="11.25" customHeight="1">
      <c r="A45" s="17"/>
      <c r="B45" s="4"/>
      <c r="C45" s="30"/>
      <c r="D45" s="30"/>
      <c r="E45" s="34"/>
    </row>
    <row r="46" spans="1:5" ht="23.25">
      <c r="A46" s="17"/>
      <c r="B46" s="17" t="s">
        <v>51</v>
      </c>
      <c r="C46" s="30"/>
      <c r="D46" s="30"/>
      <c r="E46" s="30"/>
    </row>
    <row r="47" spans="1:5" ht="18.75" customHeight="1">
      <c r="A47" s="17"/>
      <c r="B47" s="13" t="s">
        <v>111</v>
      </c>
      <c r="C47" s="35">
        <f>8937000+2836110.56</f>
        <v>11773110.56</v>
      </c>
      <c r="D47" s="49">
        <v>11773110.56</v>
      </c>
      <c r="E47" s="30">
        <f t="shared" si="0"/>
        <v>100</v>
      </c>
    </row>
    <row r="48" spans="1:5" ht="18.75" customHeight="1">
      <c r="A48" s="17"/>
      <c r="B48" s="13" t="s">
        <v>97</v>
      </c>
      <c r="C48" s="35">
        <v>120000</v>
      </c>
      <c r="D48" s="49">
        <v>120000</v>
      </c>
      <c r="E48" s="30">
        <f t="shared" si="0"/>
        <v>100</v>
      </c>
    </row>
    <row r="49" spans="1:5" ht="18" customHeight="1">
      <c r="A49" s="17"/>
      <c r="B49" s="13" t="s">
        <v>71</v>
      </c>
      <c r="C49" s="35">
        <f>250000+49911</f>
        <v>299911</v>
      </c>
      <c r="D49" s="49">
        <v>299911</v>
      </c>
      <c r="E49" s="30">
        <f t="shared" si="0"/>
        <v>100</v>
      </c>
    </row>
    <row r="50" spans="1:5" ht="18" customHeight="1">
      <c r="A50" s="4"/>
      <c r="B50" s="13" t="s">
        <v>26</v>
      </c>
      <c r="C50" s="35">
        <f>-725000-136154.6</f>
        <v>-861154.6</v>
      </c>
      <c r="D50" s="35">
        <v>-476154.6</v>
      </c>
      <c r="E50" s="32" t="s">
        <v>115</v>
      </c>
    </row>
    <row r="51" spans="1:5" ht="18" customHeight="1">
      <c r="A51" s="4"/>
      <c r="B51" s="13" t="s">
        <v>112</v>
      </c>
      <c r="C51" s="35">
        <v>0</v>
      </c>
      <c r="D51" s="35">
        <v>-13129491.13</v>
      </c>
      <c r="E51" s="32" t="s">
        <v>115</v>
      </c>
    </row>
    <row r="52" spans="1:5" ht="24" customHeight="1">
      <c r="A52" s="14" t="s">
        <v>11</v>
      </c>
      <c r="B52" s="16"/>
      <c r="C52" s="40">
        <f>SUM(C47:C51)</f>
        <v>11331866.96</v>
      </c>
      <c r="D52" s="40">
        <f>SUM(D47:D51)</f>
        <v>-1412624.17</v>
      </c>
      <c r="E52" s="67">
        <f>(D52/C52)*100</f>
        <v>-12.46594382890637</v>
      </c>
    </row>
    <row r="53" spans="1:5" ht="23.25">
      <c r="A53" s="17"/>
      <c r="B53" s="4"/>
      <c r="C53" s="72"/>
      <c r="D53" s="36"/>
      <c r="E53" s="68"/>
    </row>
    <row r="54" spans="1:5" ht="23.25">
      <c r="A54" s="14" t="s">
        <v>10</v>
      </c>
      <c r="B54" s="63"/>
      <c r="C54" s="33">
        <f>+C44+C52</f>
        <v>63925610.96</v>
      </c>
      <c r="D54" s="33">
        <f>+D44+D52</f>
        <v>54348728.54</v>
      </c>
      <c r="E54" s="67">
        <f>(D54/C54)*100</f>
        <v>85.0187080323839</v>
      </c>
    </row>
    <row r="55" ht="12.75">
      <c r="C55" s="38"/>
    </row>
    <row r="56" spans="2:4" ht="12.75">
      <c r="B56" s="26"/>
      <c r="C56" s="38"/>
      <c r="D56" s="37"/>
    </row>
    <row r="57" ht="12.75">
      <c r="D57" s="37"/>
    </row>
    <row r="58" ht="12.75">
      <c r="D58" s="37"/>
    </row>
  </sheetData>
  <sheetProtection/>
  <printOptions horizontalCentered="1"/>
  <pageMargins left="0" right="0" top="0.3937007874015748" bottom="0.393700787401574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="85" zoomScaleNormal="85" zoomScalePageLayoutView="0" workbookViewId="0" topLeftCell="A1">
      <pane ySplit="1" topLeftCell="A56" activePane="bottomLeft" state="frozen"/>
      <selection pane="topLeft" activeCell="A1" sqref="A1"/>
      <selection pane="bottomLeft" activeCell="B85" sqref="B85"/>
    </sheetView>
  </sheetViews>
  <sheetFormatPr defaultColWidth="9.00390625" defaultRowHeight="16.5" customHeight="1"/>
  <cols>
    <col min="1" max="1" width="6.25390625" style="9" customWidth="1"/>
    <col min="2" max="2" width="70.875" style="9" customWidth="1"/>
    <col min="3" max="3" width="24.75390625" style="9" customWidth="1"/>
    <col min="4" max="4" width="24.625" style="9" customWidth="1"/>
    <col min="5" max="5" width="12.875" style="9" bestFit="1" customWidth="1"/>
    <col min="6" max="16384" width="9.125" style="9" customWidth="1"/>
  </cols>
  <sheetData>
    <row r="1" spans="1:5" ht="26.25" customHeight="1">
      <c r="A1" s="7"/>
      <c r="B1" s="8" t="s">
        <v>49</v>
      </c>
      <c r="C1" s="25" t="s">
        <v>116</v>
      </c>
      <c r="D1" s="25" t="s">
        <v>135</v>
      </c>
      <c r="E1" s="25" t="s">
        <v>114</v>
      </c>
    </row>
    <row r="2" spans="1:5" ht="21" customHeight="1">
      <c r="A2" s="18" t="s">
        <v>2</v>
      </c>
      <c r="B2" s="6"/>
      <c r="C2" s="28">
        <f>SUM(C3:C18)</f>
        <v>17744400</v>
      </c>
      <c r="D2" s="28">
        <f>SUM(D3:D18)</f>
        <v>17048071.11</v>
      </c>
      <c r="E2" s="60">
        <f>+(D2/C2)*100</f>
        <v>96.07578227497126</v>
      </c>
    </row>
    <row r="3" spans="1:5" ht="16.5" customHeight="1">
      <c r="A3" s="10"/>
      <c r="B3" s="21" t="s">
        <v>58</v>
      </c>
      <c r="C3" s="27">
        <v>7185000</v>
      </c>
      <c r="D3" s="27">
        <f>7086588+12966</f>
        <v>7099554</v>
      </c>
      <c r="E3" s="66">
        <f aca="true" t="shared" si="0" ref="E3:E82">+(D3/C3)*100</f>
        <v>98.81077244258873</v>
      </c>
    </row>
    <row r="4" spans="1:5" ht="16.5" customHeight="1">
      <c r="A4" s="10"/>
      <c r="B4" s="21" t="s">
        <v>59</v>
      </c>
      <c r="C4" s="27">
        <v>2000000</v>
      </c>
      <c r="D4" s="27">
        <f>1957326+3548</f>
        <v>1960874</v>
      </c>
      <c r="E4" s="66">
        <f t="shared" si="0"/>
        <v>98.0437</v>
      </c>
    </row>
    <row r="5" spans="1:5" ht="16.5" customHeight="1">
      <c r="A5" s="10"/>
      <c r="B5" s="21" t="s">
        <v>46</v>
      </c>
      <c r="C5" s="27">
        <v>25000</v>
      </c>
      <c r="D5" s="27">
        <v>11300</v>
      </c>
      <c r="E5" s="66">
        <f t="shared" si="0"/>
        <v>45.2</v>
      </c>
    </row>
    <row r="6" spans="1:5" ht="16.5" customHeight="1">
      <c r="A6" s="2"/>
      <c r="B6" s="21" t="s">
        <v>14</v>
      </c>
      <c r="C6" s="27">
        <v>335000</v>
      </c>
      <c r="D6" s="27">
        <v>329262</v>
      </c>
      <c r="E6" s="66">
        <f t="shared" si="0"/>
        <v>98.28716417910448</v>
      </c>
    </row>
    <row r="7" spans="1:5" ht="16.5" customHeight="1">
      <c r="A7" s="2"/>
      <c r="B7" s="21" t="s">
        <v>15</v>
      </c>
      <c r="C7" s="27">
        <v>2145000</v>
      </c>
      <c r="D7" s="27">
        <f>234869.5+1881512</f>
        <v>2116381.5</v>
      </c>
      <c r="E7" s="66">
        <f t="shared" si="0"/>
        <v>98.6658041958042</v>
      </c>
    </row>
    <row r="8" spans="1:5" ht="16.5" customHeight="1">
      <c r="A8" s="2"/>
      <c r="B8" s="21" t="s">
        <v>16</v>
      </c>
      <c r="C8" s="29">
        <v>820000</v>
      </c>
      <c r="D8" s="29">
        <f>136184+677352.45</f>
        <v>813536.45</v>
      </c>
      <c r="E8" s="66">
        <f t="shared" si="0"/>
        <v>99.21176219512195</v>
      </c>
    </row>
    <row r="9" spans="1:5" ht="16.5" customHeight="1">
      <c r="A9" s="2"/>
      <c r="B9" s="21" t="s">
        <v>17</v>
      </c>
      <c r="C9" s="29">
        <v>50000</v>
      </c>
      <c r="D9" s="29">
        <v>49242.25</v>
      </c>
      <c r="E9" s="66">
        <f t="shared" si="0"/>
        <v>98.4845</v>
      </c>
    </row>
    <row r="10" spans="1:5" ht="16.5" customHeight="1">
      <c r="A10" s="2"/>
      <c r="B10" s="21" t="s">
        <v>18</v>
      </c>
      <c r="C10" s="29">
        <v>20000</v>
      </c>
      <c r="D10" s="29">
        <v>11672</v>
      </c>
      <c r="E10" s="66">
        <f t="shared" si="0"/>
        <v>58.36</v>
      </c>
    </row>
    <row r="11" spans="1:5" ht="16.5" customHeight="1">
      <c r="A11" s="2"/>
      <c r="B11" s="21" t="s">
        <v>19</v>
      </c>
      <c r="C11" s="29">
        <v>50000</v>
      </c>
      <c r="D11" s="29">
        <v>39712.2</v>
      </c>
      <c r="E11" s="66">
        <f t="shared" si="0"/>
        <v>79.42439999999999</v>
      </c>
    </row>
    <row r="12" spans="1:5" ht="16.5" customHeight="1">
      <c r="A12" s="2"/>
      <c r="B12" s="21" t="s">
        <v>25</v>
      </c>
      <c r="C12" s="29">
        <v>2547400</v>
      </c>
      <c r="D12" s="29">
        <v>2519172.21</v>
      </c>
      <c r="E12" s="66">
        <f t="shared" si="0"/>
        <v>98.89189801366098</v>
      </c>
    </row>
    <row r="13" spans="1:5" ht="16.5" customHeight="1">
      <c r="A13" s="2"/>
      <c r="B13" s="21" t="s">
        <v>20</v>
      </c>
      <c r="C13" s="27">
        <v>70000</v>
      </c>
      <c r="D13" s="27">
        <v>63774</v>
      </c>
      <c r="E13" s="66">
        <f t="shared" si="0"/>
        <v>91.10571428571428</v>
      </c>
    </row>
    <row r="14" spans="1:5" ht="16.5" customHeight="1">
      <c r="A14" s="2"/>
      <c r="B14" s="21" t="s">
        <v>100</v>
      </c>
      <c r="C14" s="27">
        <v>160000</v>
      </c>
      <c r="D14" s="27">
        <v>65340</v>
      </c>
      <c r="E14" s="66">
        <f t="shared" si="0"/>
        <v>40.8375</v>
      </c>
    </row>
    <row r="15" spans="1:5" ht="16.5" customHeight="1">
      <c r="A15" s="2"/>
      <c r="B15" s="21" t="s">
        <v>75</v>
      </c>
      <c r="C15" s="27">
        <v>166000</v>
      </c>
      <c r="D15" s="27">
        <v>135812</v>
      </c>
      <c r="E15" s="66">
        <f t="shared" si="0"/>
        <v>81.8144578313253</v>
      </c>
    </row>
    <row r="16" spans="1:5" ht="16.5" customHeight="1">
      <c r="A16" s="2"/>
      <c r="B16" s="21" t="s">
        <v>95</v>
      </c>
      <c r="C16" s="27">
        <v>880000</v>
      </c>
      <c r="D16" s="27">
        <v>547827</v>
      </c>
      <c r="E16" s="66">
        <f t="shared" si="0"/>
        <v>62.253068181818186</v>
      </c>
    </row>
    <row r="17" spans="1:5" ht="16.5" customHeight="1">
      <c r="A17" s="2"/>
      <c r="B17" s="21" t="s">
        <v>91</v>
      </c>
      <c r="C17" s="27">
        <f>700000-129000</f>
        <v>571000</v>
      </c>
      <c r="D17" s="27">
        <v>570088.5</v>
      </c>
      <c r="E17" s="66">
        <f t="shared" si="0"/>
        <v>99.84036777583188</v>
      </c>
    </row>
    <row r="18" spans="1:5" ht="16.5" customHeight="1">
      <c r="A18" s="2"/>
      <c r="B18" s="21" t="s">
        <v>92</v>
      </c>
      <c r="C18" s="27">
        <v>720000</v>
      </c>
      <c r="D18" s="27">
        <v>714523</v>
      </c>
      <c r="E18" s="66">
        <f t="shared" si="0"/>
        <v>99.23930555555556</v>
      </c>
    </row>
    <row r="19" spans="1:5" ht="21" customHeight="1">
      <c r="A19" s="19" t="s">
        <v>3</v>
      </c>
      <c r="B19" s="2"/>
      <c r="C19" s="73">
        <f>+C20</f>
        <v>24970911</v>
      </c>
      <c r="D19" s="59">
        <f>+D20</f>
        <v>22228642.390000004</v>
      </c>
      <c r="E19" s="60">
        <f t="shared" si="0"/>
        <v>89.01814751572341</v>
      </c>
    </row>
    <row r="20" spans="1:5" ht="19.5" customHeight="1">
      <c r="A20" s="19"/>
      <c r="B20" s="45" t="s">
        <v>119</v>
      </c>
      <c r="C20" s="74">
        <f>SUM(C21:C50)-SUM(C30:C37)</f>
        <v>24970911</v>
      </c>
      <c r="D20" s="46">
        <f>SUM(D21:D50)-SUM(D30:D37)</f>
        <v>22228642.390000004</v>
      </c>
      <c r="E20" s="60">
        <f t="shared" si="0"/>
        <v>89.01814751572341</v>
      </c>
    </row>
    <row r="21" spans="1:5" ht="16.5" customHeight="1">
      <c r="A21" s="19"/>
      <c r="B21" s="51" t="s">
        <v>107</v>
      </c>
      <c r="C21" s="27">
        <v>1900000</v>
      </c>
      <c r="D21" s="62">
        <f>1745887+22031</f>
        <v>1767918</v>
      </c>
      <c r="E21" s="66">
        <f t="shared" si="0"/>
        <v>93.04831578947368</v>
      </c>
    </row>
    <row r="22" spans="1:5" ht="16.5" customHeight="1">
      <c r="A22" s="19"/>
      <c r="B22" s="51" t="s">
        <v>65</v>
      </c>
      <c r="C22" s="27">
        <v>475000</v>
      </c>
      <c r="D22" s="62">
        <v>439597</v>
      </c>
      <c r="E22" s="66">
        <f t="shared" si="0"/>
        <v>92.54673684210526</v>
      </c>
    </row>
    <row r="23" spans="1:5" ht="16.5" customHeight="1">
      <c r="A23" s="19"/>
      <c r="B23" s="51" t="s">
        <v>66</v>
      </c>
      <c r="C23" s="27">
        <v>171000</v>
      </c>
      <c r="D23" s="62">
        <v>158252</v>
      </c>
      <c r="E23" s="66">
        <f t="shared" si="0"/>
        <v>92.54502923976608</v>
      </c>
    </row>
    <row r="24" spans="1:5" ht="16.5" customHeight="1">
      <c r="A24" s="19"/>
      <c r="B24" s="51" t="s">
        <v>82</v>
      </c>
      <c r="C24" s="27">
        <v>1700000</v>
      </c>
      <c r="D24" s="62">
        <f>1649307+9600+8570</f>
        <v>1667477</v>
      </c>
      <c r="E24" s="66">
        <f t="shared" si="0"/>
        <v>98.08688235294117</v>
      </c>
    </row>
    <row r="25" spans="1:5" ht="16.5" customHeight="1">
      <c r="A25" s="19"/>
      <c r="B25" s="51" t="s">
        <v>68</v>
      </c>
      <c r="C25" s="27">
        <v>425000</v>
      </c>
      <c r="D25" s="62">
        <v>416400</v>
      </c>
      <c r="E25" s="66">
        <f t="shared" si="0"/>
        <v>97.9764705882353</v>
      </c>
    </row>
    <row r="26" spans="1:5" ht="16.5" customHeight="1">
      <c r="A26" s="19"/>
      <c r="B26" s="51" t="s">
        <v>69</v>
      </c>
      <c r="C26" s="27">
        <v>153000</v>
      </c>
      <c r="D26" s="62">
        <v>149909</v>
      </c>
      <c r="E26" s="66">
        <f t="shared" si="0"/>
        <v>97.9797385620915</v>
      </c>
    </row>
    <row r="27" spans="1:5" ht="16.5" customHeight="1">
      <c r="A27" s="5"/>
      <c r="B27" s="51" t="s">
        <v>106</v>
      </c>
      <c r="C27" s="29">
        <v>1518000</v>
      </c>
      <c r="D27" s="52">
        <f>1563725.68-99373.2</f>
        <v>1464352.48</v>
      </c>
      <c r="E27" s="66">
        <f t="shared" si="0"/>
        <v>96.46590777338602</v>
      </c>
    </row>
    <row r="28" spans="1:5" ht="16.5" customHeight="1">
      <c r="A28" s="5"/>
      <c r="B28" s="51" t="s">
        <v>96</v>
      </c>
      <c r="C28" s="29">
        <v>105000</v>
      </c>
      <c r="D28" s="52">
        <f>53383.2+45990</f>
        <v>99373.2</v>
      </c>
      <c r="E28" s="66">
        <f t="shared" si="0"/>
        <v>94.64114285714285</v>
      </c>
    </row>
    <row r="29" spans="1:5" ht="16.5" customHeight="1">
      <c r="A29" s="5"/>
      <c r="B29" s="51" t="s">
        <v>138</v>
      </c>
      <c r="C29" s="75">
        <f>SUM(C30:C37)</f>
        <v>4840000</v>
      </c>
      <c r="D29" s="53">
        <f>SUM(D30:D37)</f>
        <v>4339238.88</v>
      </c>
      <c r="E29" s="66">
        <f t="shared" si="0"/>
        <v>89.65369586776859</v>
      </c>
    </row>
    <row r="30" spans="1:5" ht="16.5" customHeight="1">
      <c r="A30" s="5"/>
      <c r="B30" s="56" t="s">
        <v>44</v>
      </c>
      <c r="C30" s="76">
        <v>1770000</v>
      </c>
      <c r="D30" s="57">
        <v>1548411</v>
      </c>
      <c r="E30" s="69">
        <f t="shared" si="0"/>
        <v>87.48084745762712</v>
      </c>
    </row>
    <row r="31" spans="1:5" ht="16.5" customHeight="1">
      <c r="A31" s="5"/>
      <c r="B31" s="56" t="s">
        <v>77</v>
      </c>
      <c r="C31" s="76">
        <v>950000</v>
      </c>
      <c r="D31" s="57">
        <v>885561.09</v>
      </c>
      <c r="E31" s="69">
        <f t="shared" si="0"/>
        <v>93.21695684210526</v>
      </c>
    </row>
    <row r="32" spans="1:5" ht="16.5" customHeight="1">
      <c r="A32" s="5"/>
      <c r="B32" s="56" t="s">
        <v>79</v>
      </c>
      <c r="C32" s="76">
        <v>450000</v>
      </c>
      <c r="D32" s="57">
        <v>389158.79</v>
      </c>
      <c r="E32" s="69">
        <f t="shared" si="0"/>
        <v>86.47973111111111</v>
      </c>
    </row>
    <row r="33" spans="1:5" ht="16.5" customHeight="1">
      <c r="A33" s="5"/>
      <c r="B33" s="56" t="s">
        <v>45</v>
      </c>
      <c r="C33" s="76">
        <v>50000</v>
      </c>
      <c r="D33" s="57">
        <v>35586</v>
      </c>
      <c r="E33" s="69">
        <f t="shared" si="0"/>
        <v>71.172</v>
      </c>
    </row>
    <row r="34" spans="1:5" ht="16.5" customHeight="1">
      <c r="A34" s="5"/>
      <c r="B34" s="56" t="s">
        <v>78</v>
      </c>
      <c r="C34" s="76">
        <v>550000</v>
      </c>
      <c r="D34" s="57">
        <v>437396</v>
      </c>
      <c r="E34" s="69">
        <f t="shared" si="0"/>
        <v>79.52654545454546</v>
      </c>
    </row>
    <row r="35" spans="1:5" ht="16.5" customHeight="1">
      <c r="A35" s="5"/>
      <c r="B35" s="56" t="s">
        <v>98</v>
      </c>
      <c r="C35" s="76">
        <v>90000</v>
      </c>
      <c r="D35" s="57">
        <v>87665</v>
      </c>
      <c r="E35" s="69">
        <f t="shared" si="0"/>
        <v>97.40555555555555</v>
      </c>
    </row>
    <row r="36" spans="1:5" ht="16.5" customHeight="1">
      <c r="A36" s="5" t="s">
        <v>113</v>
      </c>
      <c r="B36" s="56" t="s">
        <v>99</v>
      </c>
      <c r="C36" s="76">
        <v>200000</v>
      </c>
      <c r="D36" s="57">
        <v>176055</v>
      </c>
      <c r="E36" s="66">
        <f t="shared" si="0"/>
        <v>88.0275</v>
      </c>
    </row>
    <row r="37" spans="1:5" ht="16.5" customHeight="1">
      <c r="A37" s="5"/>
      <c r="B37" s="56" t="s">
        <v>86</v>
      </c>
      <c r="C37" s="76">
        <v>780000</v>
      </c>
      <c r="D37" s="57">
        <v>779406</v>
      </c>
      <c r="E37" s="66">
        <f t="shared" si="0"/>
        <v>99.92384615384616</v>
      </c>
    </row>
    <row r="38" spans="1:5" ht="16.5" customHeight="1">
      <c r="A38" s="5"/>
      <c r="B38" s="51" t="s">
        <v>76</v>
      </c>
      <c r="C38" s="75">
        <v>650000</v>
      </c>
      <c r="D38" s="53">
        <v>569962.92</v>
      </c>
      <c r="E38" s="66">
        <f t="shared" si="0"/>
        <v>87.68660307692309</v>
      </c>
    </row>
    <row r="39" spans="1:5" ht="16.5" customHeight="1">
      <c r="A39" s="5"/>
      <c r="B39" s="51" t="s">
        <v>83</v>
      </c>
      <c r="C39" s="75">
        <v>5410000</v>
      </c>
      <c r="D39" s="53">
        <v>4904051.19</v>
      </c>
      <c r="E39" s="66">
        <f t="shared" si="0"/>
        <v>90.64789630314235</v>
      </c>
    </row>
    <row r="40" spans="1:5" ht="16.5" customHeight="1">
      <c r="A40" s="5"/>
      <c r="B40" s="51" t="s">
        <v>81</v>
      </c>
      <c r="C40" s="75">
        <v>1600000</v>
      </c>
      <c r="D40" s="53">
        <v>1582184.96</v>
      </c>
      <c r="E40" s="66">
        <f t="shared" si="0"/>
        <v>98.88656</v>
      </c>
    </row>
    <row r="41" spans="1:5" ht="16.5" customHeight="1">
      <c r="A41" s="5"/>
      <c r="B41" s="51" t="s">
        <v>109</v>
      </c>
      <c r="C41" s="75">
        <v>480000</v>
      </c>
      <c r="D41" s="53">
        <v>420085.78</v>
      </c>
      <c r="E41" s="66">
        <f t="shared" si="0"/>
        <v>87.51787083333335</v>
      </c>
    </row>
    <row r="42" spans="1:5" ht="16.5" customHeight="1">
      <c r="A42" s="5"/>
      <c r="B42" s="51" t="s">
        <v>67</v>
      </c>
      <c r="C42" s="75">
        <v>210000</v>
      </c>
      <c r="D42" s="53">
        <v>208725</v>
      </c>
      <c r="E42" s="66">
        <f t="shared" si="0"/>
        <v>99.39285714285714</v>
      </c>
    </row>
    <row r="43" spans="1:5" ht="16.5" customHeight="1">
      <c r="A43" s="5"/>
      <c r="B43" s="51" t="s">
        <v>21</v>
      </c>
      <c r="C43" s="29">
        <v>3111000</v>
      </c>
      <c r="D43" s="52">
        <f>475384.64+671956+1339879.31+6331</f>
        <v>2493550.95</v>
      </c>
      <c r="E43" s="66">
        <f t="shared" si="0"/>
        <v>80.15271456123433</v>
      </c>
    </row>
    <row r="44" spans="1:5" ht="16.5" customHeight="1">
      <c r="A44" s="5"/>
      <c r="B44" s="51" t="s">
        <v>30</v>
      </c>
      <c r="C44" s="29">
        <v>500000</v>
      </c>
      <c r="D44" s="52">
        <v>384114.95</v>
      </c>
      <c r="E44" s="66">
        <f t="shared" si="0"/>
        <v>76.82299</v>
      </c>
    </row>
    <row r="45" spans="1:5" ht="16.5" customHeight="1">
      <c r="A45" s="5"/>
      <c r="B45" s="51" t="s">
        <v>118</v>
      </c>
      <c r="C45" s="29">
        <v>130000</v>
      </c>
      <c r="D45" s="52">
        <v>124574.76</v>
      </c>
      <c r="E45" s="66">
        <f t="shared" si="0"/>
        <v>95.82673846153845</v>
      </c>
    </row>
    <row r="46" spans="1:6" ht="16.5" customHeight="1">
      <c r="A46" s="5"/>
      <c r="B46" s="51" t="s">
        <v>64</v>
      </c>
      <c r="C46" s="29">
        <v>650000</v>
      </c>
      <c r="D46" s="52">
        <v>465484.89</v>
      </c>
      <c r="E46" s="66">
        <f t="shared" si="0"/>
        <v>71.61306</v>
      </c>
      <c r="F46" s="48"/>
    </row>
    <row r="47" spans="1:5" ht="16.5" customHeight="1">
      <c r="A47" s="5"/>
      <c r="B47" s="51" t="s">
        <v>72</v>
      </c>
      <c r="C47" s="29">
        <f>200000+89911</f>
        <v>289911</v>
      </c>
      <c r="D47" s="52">
        <v>90496</v>
      </c>
      <c r="E47" s="66">
        <f t="shared" si="0"/>
        <v>31.215097047024777</v>
      </c>
    </row>
    <row r="48" spans="1:5" ht="16.5" customHeight="1">
      <c r="A48" s="5"/>
      <c r="B48" s="51" t="s">
        <v>125</v>
      </c>
      <c r="C48" s="29">
        <v>300000</v>
      </c>
      <c r="D48" s="52">
        <v>145353.95</v>
      </c>
      <c r="E48" s="66">
        <f t="shared" si="0"/>
        <v>48.45131666666667</v>
      </c>
    </row>
    <row r="49" spans="1:5" ht="16.5" customHeight="1">
      <c r="A49" s="5"/>
      <c r="B49" s="51" t="s">
        <v>88</v>
      </c>
      <c r="C49" s="29">
        <v>233000</v>
      </c>
      <c r="D49" s="52">
        <v>232552.48</v>
      </c>
      <c r="E49" s="66">
        <f t="shared" si="0"/>
        <v>99.80793133047212</v>
      </c>
    </row>
    <row r="50" spans="1:5" ht="16.5" customHeight="1">
      <c r="A50" s="5"/>
      <c r="B50" s="51" t="s">
        <v>87</v>
      </c>
      <c r="C50" s="29">
        <v>120000</v>
      </c>
      <c r="D50" s="52">
        <v>104987</v>
      </c>
      <c r="E50" s="66">
        <f t="shared" si="0"/>
        <v>87.48916666666666</v>
      </c>
    </row>
    <row r="51" spans="1:5" ht="21" customHeight="1">
      <c r="A51" s="20" t="s">
        <v>4</v>
      </c>
      <c r="B51" s="58"/>
      <c r="C51" s="73">
        <f>SUM(C52,C54)</f>
        <v>15241000</v>
      </c>
      <c r="D51" s="59">
        <f>SUM(D52,D54)</f>
        <v>14571457.54</v>
      </c>
      <c r="E51" s="60">
        <f t="shared" si="0"/>
        <v>95.60696502854142</v>
      </c>
    </row>
    <row r="52" spans="1:5" ht="19.5" customHeight="1">
      <c r="A52" s="47"/>
      <c r="B52" s="58" t="s">
        <v>62</v>
      </c>
      <c r="C52" s="34">
        <f>SUM(C53:C53)</f>
        <v>5350000</v>
      </c>
      <c r="D52" s="60">
        <f>SUM(D53:D53)</f>
        <v>4812642.55</v>
      </c>
      <c r="E52" s="60">
        <f t="shared" si="0"/>
        <v>89.95593551401869</v>
      </c>
    </row>
    <row r="53" spans="1:5" ht="16.5" customHeight="1">
      <c r="A53" s="24"/>
      <c r="B53" s="61" t="s">
        <v>29</v>
      </c>
      <c r="C53" s="29">
        <v>5350000</v>
      </c>
      <c r="D53" s="52">
        <v>4812642.55</v>
      </c>
      <c r="E53" s="66">
        <f t="shared" si="0"/>
        <v>89.95593551401869</v>
      </c>
    </row>
    <row r="54" spans="1:5" ht="19.5" customHeight="1">
      <c r="A54" s="24"/>
      <c r="B54" s="58" t="s">
        <v>57</v>
      </c>
      <c r="C54" s="34">
        <f>SUM(C55:C66)</f>
        <v>9891000</v>
      </c>
      <c r="D54" s="60">
        <f>SUM(D55:D66)</f>
        <v>9758814.99</v>
      </c>
      <c r="E54" s="60">
        <f t="shared" si="0"/>
        <v>98.66358295420079</v>
      </c>
    </row>
    <row r="55" spans="1:5" ht="16.5" customHeight="1">
      <c r="A55" s="24"/>
      <c r="B55" s="61" t="s">
        <v>28</v>
      </c>
      <c r="C55" s="29">
        <v>900000</v>
      </c>
      <c r="D55" s="52">
        <v>889652.5</v>
      </c>
      <c r="E55" s="66">
        <f t="shared" si="0"/>
        <v>98.85027777777778</v>
      </c>
    </row>
    <row r="56" spans="1:5" ht="16.5" customHeight="1">
      <c r="A56" s="24"/>
      <c r="B56" s="61" t="s">
        <v>126</v>
      </c>
      <c r="C56" s="29">
        <v>2330000</v>
      </c>
      <c r="D56" s="52">
        <v>2254990.1</v>
      </c>
      <c r="E56" s="66">
        <f t="shared" si="0"/>
        <v>96.78069098712446</v>
      </c>
    </row>
    <row r="57" spans="1:5" ht="16.5" customHeight="1">
      <c r="A57" s="24"/>
      <c r="B57" s="61" t="s">
        <v>127</v>
      </c>
      <c r="C57" s="29">
        <v>2960000</v>
      </c>
      <c r="D57" s="52">
        <v>2942242.37</v>
      </c>
      <c r="E57" s="66">
        <f t="shared" si="0"/>
        <v>99.40008006756757</v>
      </c>
    </row>
    <row r="58" spans="1:5" ht="16.5" customHeight="1">
      <c r="A58" s="24"/>
      <c r="B58" s="61" t="s">
        <v>103</v>
      </c>
      <c r="C58" s="29">
        <v>870000</v>
      </c>
      <c r="D58" s="52">
        <v>866332.64</v>
      </c>
      <c r="E58" s="66">
        <f t="shared" si="0"/>
        <v>99.57846436781608</v>
      </c>
    </row>
    <row r="59" spans="1:5" ht="16.5" customHeight="1">
      <c r="A59" s="24"/>
      <c r="B59" s="61" t="s">
        <v>104</v>
      </c>
      <c r="C59" s="29">
        <v>790000</v>
      </c>
      <c r="D59" s="52">
        <v>784869.19</v>
      </c>
      <c r="E59" s="66">
        <f t="shared" si="0"/>
        <v>99.35053037974683</v>
      </c>
    </row>
    <row r="60" spans="1:5" ht="16.5" customHeight="1">
      <c r="A60" s="24"/>
      <c r="B60" s="61" t="s">
        <v>105</v>
      </c>
      <c r="C60" s="29">
        <v>470000</v>
      </c>
      <c r="D60" s="52">
        <v>465850</v>
      </c>
      <c r="E60" s="66">
        <f t="shared" si="0"/>
        <v>99.11702127659574</v>
      </c>
    </row>
    <row r="61" spans="1:5" ht="16.5" customHeight="1">
      <c r="A61" s="24"/>
      <c r="B61" s="61" t="s">
        <v>102</v>
      </c>
      <c r="C61" s="29">
        <v>0</v>
      </c>
      <c r="D61" s="52">
        <v>0</v>
      </c>
      <c r="E61" s="70" t="s">
        <v>115</v>
      </c>
    </row>
    <row r="62" spans="1:5" ht="16.5" customHeight="1">
      <c r="A62" s="24"/>
      <c r="B62" s="61" t="s">
        <v>101</v>
      </c>
      <c r="C62" s="29">
        <v>5000</v>
      </c>
      <c r="D62" s="52">
        <v>4993</v>
      </c>
      <c r="E62" s="66">
        <f t="shared" si="0"/>
        <v>99.86</v>
      </c>
    </row>
    <row r="63" spans="1:5" ht="16.5" customHeight="1">
      <c r="A63" s="24"/>
      <c r="B63" s="61" t="s">
        <v>120</v>
      </c>
      <c r="C63" s="29">
        <f>1200000-70000</f>
        <v>1130000</v>
      </c>
      <c r="D63" s="52">
        <v>1122880</v>
      </c>
      <c r="E63" s="66">
        <f t="shared" si="0"/>
        <v>99.36991150442478</v>
      </c>
    </row>
    <row r="64" spans="1:5" ht="16.5" customHeight="1">
      <c r="A64" s="24"/>
      <c r="B64" s="61" t="s">
        <v>121</v>
      </c>
      <c r="C64" s="29">
        <v>430000</v>
      </c>
      <c r="D64" s="52">
        <v>421197.19</v>
      </c>
      <c r="E64" s="66">
        <f t="shared" si="0"/>
        <v>97.95283488372093</v>
      </c>
    </row>
    <row r="65" spans="1:5" ht="16.5" customHeight="1">
      <c r="A65" s="24"/>
      <c r="B65" s="61" t="s">
        <v>122</v>
      </c>
      <c r="C65" s="29">
        <v>6000</v>
      </c>
      <c r="D65" s="52">
        <v>5808</v>
      </c>
      <c r="E65" s="66">
        <f t="shared" si="0"/>
        <v>96.8</v>
      </c>
    </row>
    <row r="66" spans="1:5" ht="16.5" customHeight="1">
      <c r="A66" s="24"/>
      <c r="B66" s="61" t="s">
        <v>123</v>
      </c>
      <c r="C66" s="29">
        <v>0</v>
      </c>
      <c r="D66" s="52">
        <v>0</v>
      </c>
      <c r="E66" s="70" t="s">
        <v>115</v>
      </c>
    </row>
    <row r="67" spans="1:5" ht="21" customHeight="1">
      <c r="A67" s="20" t="s">
        <v>5</v>
      </c>
      <c r="B67" s="1"/>
      <c r="C67" s="31">
        <f>SUM(C68:C68)</f>
        <v>160000</v>
      </c>
      <c r="D67" s="31">
        <f>SUM(D68:D68)</f>
        <v>150600</v>
      </c>
      <c r="E67" s="60">
        <f t="shared" si="0"/>
        <v>94.125</v>
      </c>
    </row>
    <row r="68" spans="1:5" ht="16.5" customHeight="1">
      <c r="A68" s="3"/>
      <c r="B68" s="23" t="s">
        <v>60</v>
      </c>
      <c r="C68" s="30">
        <v>160000</v>
      </c>
      <c r="D68" s="30">
        <v>150600</v>
      </c>
      <c r="E68" s="66">
        <f t="shared" si="0"/>
        <v>94.125</v>
      </c>
    </row>
    <row r="69" spans="1:5" ht="21" customHeight="1">
      <c r="A69" s="15" t="s">
        <v>6</v>
      </c>
      <c r="B69" s="3"/>
      <c r="C69" s="31">
        <f>SUM(C70:C76)</f>
        <v>459100</v>
      </c>
      <c r="D69" s="31">
        <f>SUM(D70:D76)</f>
        <v>349957.5</v>
      </c>
      <c r="E69" s="60">
        <f t="shared" si="0"/>
        <v>76.22685689392289</v>
      </c>
    </row>
    <row r="70" spans="1:5" ht="16.5" customHeight="1">
      <c r="A70" s="11"/>
      <c r="B70" s="22" t="s">
        <v>56</v>
      </c>
      <c r="C70" s="32">
        <v>120000</v>
      </c>
      <c r="D70" s="32">
        <v>107277</v>
      </c>
      <c r="E70" s="66">
        <f t="shared" si="0"/>
        <v>89.3975</v>
      </c>
    </row>
    <row r="71" spans="1:5" ht="16.5" customHeight="1">
      <c r="A71" s="11"/>
      <c r="B71" s="22" t="s">
        <v>93</v>
      </c>
      <c r="C71" s="32">
        <f>5000+2100</f>
        <v>7100</v>
      </c>
      <c r="D71" s="32">
        <v>3500</v>
      </c>
      <c r="E71" s="66">
        <f t="shared" si="0"/>
        <v>49.29577464788733</v>
      </c>
    </row>
    <row r="72" spans="1:5" ht="16.5" customHeight="1">
      <c r="A72" s="11"/>
      <c r="B72" s="21" t="s">
        <v>22</v>
      </c>
      <c r="C72" s="32">
        <v>90000</v>
      </c>
      <c r="D72" s="32">
        <f>65709+5052</f>
        <v>70761</v>
      </c>
      <c r="E72" s="66">
        <f t="shared" si="0"/>
        <v>78.62333333333333</v>
      </c>
    </row>
    <row r="73" spans="1:5" ht="16.5" customHeight="1">
      <c r="A73" s="11"/>
      <c r="B73" s="22" t="s">
        <v>23</v>
      </c>
      <c r="C73" s="30">
        <v>132000</v>
      </c>
      <c r="D73" s="30">
        <v>77000</v>
      </c>
      <c r="E73" s="66">
        <f t="shared" si="0"/>
        <v>58.333333333333336</v>
      </c>
    </row>
    <row r="74" spans="1:5" ht="16.5" customHeight="1">
      <c r="A74" s="11"/>
      <c r="B74" s="22" t="s">
        <v>73</v>
      </c>
      <c r="C74" s="30">
        <v>40000</v>
      </c>
      <c r="D74" s="30">
        <v>40000</v>
      </c>
      <c r="E74" s="66">
        <f t="shared" si="0"/>
        <v>100</v>
      </c>
    </row>
    <row r="75" spans="1:5" ht="16.5" customHeight="1">
      <c r="A75" s="11"/>
      <c r="B75" s="22" t="s">
        <v>74</v>
      </c>
      <c r="C75" s="30">
        <v>40000</v>
      </c>
      <c r="D75" s="30">
        <v>40000</v>
      </c>
      <c r="E75" s="66">
        <f t="shared" si="0"/>
        <v>100</v>
      </c>
    </row>
    <row r="76" spans="1:5" ht="16.5" customHeight="1">
      <c r="A76" s="11"/>
      <c r="B76" s="22" t="s">
        <v>54</v>
      </c>
      <c r="C76" s="30">
        <v>30000</v>
      </c>
      <c r="D76" s="30">
        <v>11419.5</v>
      </c>
      <c r="E76" s="66">
        <f t="shared" si="0"/>
        <v>38.065</v>
      </c>
    </row>
    <row r="77" spans="1:5" ht="21" customHeight="1">
      <c r="A77" s="15" t="s">
        <v>1</v>
      </c>
      <c r="B77" s="3"/>
      <c r="C77" s="31">
        <f>SUM(C78:C81)</f>
        <v>5350199.96</v>
      </c>
      <c r="D77" s="31">
        <f>SUM(D78:D81)</f>
        <v>0</v>
      </c>
      <c r="E77" s="60">
        <f t="shared" si="0"/>
        <v>0</v>
      </c>
    </row>
    <row r="78" spans="1:5" ht="16.5" customHeight="1">
      <c r="A78" s="12"/>
      <c r="B78" s="21" t="s">
        <v>52</v>
      </c>
      <c r="C78" s="32">
        <v>45900</v>
      </c>
      <c r="D78" s="32">
        <v>0</v>
      </c>
      <c r="E78" s="66">
        <f t="shared" si="0"/>
        <v>0</v>
      </c>
    </row>
    <row r="79" spans="1:5" ht="16.5" customHeight="1">
      <c r="A79" s="12"/>
      <c r="B79" s="21" t="s">
        <v>55</v>
      </c>
      <c r="C79" s="32">
        <v>37000</v>
      </c>
      <c r="D79" s="32">
        <v>0</v>
      </c>
      <c r="E79" s="66">
        <f t="shared" si="0"/>
        <v>0</v>
      </c>
    </row>
    <row r="80" spans="1:5" ht="16.5" customHeight="1">
      <c r="A80" s="12"/>
      <c r="B80" s="21" t="s">
        <v>85</v>
      </c>
      <c r="C80" s="32">
        <v>30000</v>
      </c>
      <c r="D80" s="32">
        <v>0</v>
      </c>
      <c r="E80" s="66">
        <f t="shared" si="0"/>
        <v>0</v>
      </c>
    </row>
    <row r="81" spans="1:5" ht="16.5" customHeight="1">
      <c r="A81" s="12"/>
      <c r="B81" s="21" t="s">
        <v>24</v>
      </c>
      <c r="C81" s="32">
        <v>5237299.96</v>
      </c>
      <c r="D81" s="32">
        <v>0</v>
      </c>
      <c r="E81" s="66">
        <f t="shared" si="0"/>
        <v>0</v>
      </c>
    </row>
    <row r="82" spans="1:5" ht="27.75" customHeight="1">
      <c r="A82" s="54" t="s">
        <v>27</v>
      </c>
      <c r="B82" s="55"/>
      <c r="C82" s="33">
        <f>SUM(C77,C69,C67,C51,C19,C2)</f>
        <v>63925610.96</v>
      </c>
      <c r="D82" s="33">
        <f>SUM(D77,D69,D67,D51,D19,D2)</f>
        <v>54348728.54000001</v>
      </c>
      <c r="E82" s="71">
        <f t="shared" si="0"/>
        <v>85.0187080323839</v>
      </c>
    </row>
    <row r="84" ht="16.5" customHeight="1">
      <c r="D84" s="37"/>
    </row>
    <row r="85" ht="16.5" customHeight="1">
      <c r="D85" s="64"/>
    </row>
    <row r="86" ht="16.5" customHeight="1">
      <c r="D86" s="38"/>
    </row>
    <row r="87" ht="16.5" customHeight="1">
      <c r="D87" s="38"/>
    </row>
    <row r="88" ht="16.5" customHeight="1">
      <c r="D88" s="38"/>
    </row>
    <row r="89" spans="4:5" ht="16.5" customHeight="1">
      <c r="D89" s="38"/>
      <c r="E89" s="65"/>
    </row>
  </sheetData>
  <sheetProtection/>
  <printOptions gridLines="1" horizontalCentered="1"/>
  <pageMargins left="0" right="0" top="0.5905511811023623" bottom="0.5905511811023623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22.125" style="0" customWidth="1"/>
    <col min="4" max="4" width="31.25390625" style="0" customWidth="1"/>
  </cols>
  <sheetData>
    <row r="1" spans="1:4" ht="35.25" customHeight="1">
      <c r="A1" s="41"/>
      <c r="B1" s="41"/>
      <c r="C1" s="41"/>
      <c r="D1" s="41"/>
    </row>
    <row r="2" spans="1:4" ht="12.75">
      <c r="A2" s="42"/>
      <c r="B2" s="41"/>
      <c r="C2" s="41"/>
      <c r="D2" s="41"/>
    </row>
    <row r="3" spans="1:4" ht="12.75">
      <c r="A3" s="41"/>
      <c r="B3" s="41"/>
      <c r="C3" s="41"/>
      <c r="D3" s="41"/>
    </row>
    <row r="4" spans="1:4" ht="12.75">
      <c r="A4" s="43"/>
      <c r="B4" s="41"/>
      <c r="C4" s="41"/>
      <c r="D4" s="41"/>
    </row>
    <row r="5" spans="1:4" ht="12.75">
      <c r="A5" s="43"/>
      <c r="B5" s="41"/>
      <c r="C5" s="41"/>
      <c r="D5" s="41"/>
    </row>
    <row r="6" spans="1:4" ht="12.75">
      <c r="A6" s="43"/>
      <c r="B6" s="41"/>
      <c r="C6" s="41"/>
      <c r="D6" s="41"/>
    </row>
    <row r="7" spans="1:4" ht="12.75">
      <c r="A7" s="43"/>
      <c r="B7" s="41"/>
      <c r="C7" s="41"/>
      <c r="D7" s="41"/>
    </row>
    <row r="9" ht="12.75">
      <c r="A9" s="43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45.125" style="0" customWidth="1"/>
    <col min="2" max="2" width="45.625" style="92" customWidth="1"/>
    <col min="3" max="3" width="22.125" style="0" customWidth="1"/>
    <col min="4" max="4" width="31.25390625" style="0" customWidth="1"/>
  </cols>
  <sheetData>
    <row r="1" spans="1:4" ht="35.25" customHeight="1">
      <c r="A1" s="95" t="s">
        <v>153</v>
      </c>
      <c r="B1" s="95"/>
      <c r="C1" s="41"/>
      <c r="D1" s="41"/>
    </row>
    <row r="2" spans="1:4" ht="12.75">
      <c r="A2" s="78" t="s">
        <v>139</v>
      </c>
      <c r="B2" s="79"/>
      <c r="C2" s="41"/>
      <c r="D2" s="41"/>
    </row>
    <row r="3" spans="1:4" ht="12.75">
      <c r="A3" s="41"/>
      <c r="B3" s="79"/>
      <c r="C3" s="41"/>
      <c r="D3" s="41"/>
    </row>
    <row r="4" spans="1:4" ht="15.75">
      <c r="A4" s="80" t="s">
        <v>140</v>
      </c>
      <c r="B4" s="81"/>
      <c r="C4" s="41"/>
      <c r="D4" s="41"/>
    </row>
    <row r="5" spans="1:4" ht="12.75">
      <c r="A5" s="82"/>
      <c r="B5" s="83" t="s">
        <v>155</v>
      </c>
      <c r="C5" s="41"/>
      <c r="D5" s="41"/>
    </row>
    <row r="6" spans="1:4" ht="14.25">
      <c r="A6" s="84" t="s">
        <v>154</v>
      </c>
      <c r="B6" s="85">
        <v>163565.76</v>
      </c>
      <c r="C6" s="41"/>
      <c r="D6" s="41"/>
    </row>
    <row r="7" spans="1:4" ht="14.25">
      <c r="A7" s="84" t="s">
        <v>156</v>
      </c>
      <c r="B7" s="85">
        <v>340000</v>
      </c>
      <c r="C7" s="41"/>
      <c r="D7" s="41"/>
    </row>
    <row r="8" spans="1:4" ht="14.25">
      <c r="A8" s="84" t="s">
        <v>157</v>
      </c>
      <c r="B8" s="85">
        <v>136154.6</v>
      </c>
      <c r="C8" s="41"/>
      <c r="D8" s="41"/>
    </row>
    <row r="9" spans="1:2" ht="14.25">
      <c r="A9" s="84" t="s">
        <v>141</v>
      </c>
      <c r="B9" s="85">
        <v>8.19</v>
      </c>
    </row>
    <row r="10" spans="1:2" ht="12.75">
      <c r="A10" s="82"/>
      <c r="B10" s="86"/>
    </row>
    <row r="11" spans="1:2" ht="18">
      <c r="A11" s="58" t="s">
        <v>142</v>
      </c>
      <c r="B11" s="60">
        <f>SUM(B6:B10)</f>
        <v>639728.5499999999</v>
      </c>
    </row>
    <row r="12" spans="1:2" ht="12.75">
      <c r="A12" s="87"/>
      <c r="B12" s="88"/>
    </row>
    <row r="13" spans="1:2" ht="15.75">
      <c r="A13" s="80" t="s">
        <v>143</v>
      </c>
      <c r="B13" s="89"/>
    </row>
    <row r="14" spans="1:2" ht="14.25">
      <c r="A14" s="84" t="s">
        <v>144</v>
      </c>
      <c r="B14" s="85">
        <v>127875</v>
      </c>
    </row>
    <row r="15" spans="1:2" ht="14.25">
      <c r="A15" s="84" t="s">
        <v>145</v>
      </c>
      <c r="B15" s="85">
        <v>298800</v>
      </c>
    </row>
    <row r="16" spans="1:2" ht="14.25">
      <c r="A16" s="84" t="s">
        <v>146</v>
      </c>
      <c r="B16" s="85">
        <v>8000</v>
      </c>
    </row>
    <row r="17" spans="1:2" ht="14.25">
      <c r="A17" s="84" t="s">
        <v>147</v>
      </c>
      <c r="B17" s="85">
        <v>37000</v>
      </c>
    </row>
    <row r="18" spans="1:2" ht="14.25">
      <c r="A18" s="84" t="s">
        <v>148</v>
      </c>
      <c r="B18" s="85">
        <v>0</v>
      </c>
    </row>
    <row r="19" spans="1:2" ht="14.25">
      <c r="A19" s="84" t="s">
        <v>149</v>
      </c>
      <c r="B19" s="85">
        <v>55250</v>
      </c>
    </row>
    <row r="20" spans="1:2" ht="14.25">
      <c r="A20" s="84" t="s">
        <v>150</v>
      </c>
      <c r="B20" s="85">
        <v>45.3</v>
      </c>
    </row>
    <row r="21" spans="1:2" ht="12.75">
      <c r="A21" s="4"/>
      <c r="B21" s="86"/>
    </row>
    <row r="22" spans="1:2" ht="18">
      <c r="A22" s="58" t="s">
        <v>151</v>
      </c>
      <c r="B22" s="60">
        <f>SUM(B14:B21)</f>
        <v>526970.3</v>
      </c>
    </row>
    <row r="23" spans="1:2" ht="12.75">
      <c r="A23" s="4"/>
      <c r="B23" s="86"/>
    </row>
    <row r="24" spans="1:2" ht="18">
      <c r="A24" s="90" t="s">
        <v>152</v>
      </c>
      <c r="B24" s="91">
        <f>B11-B22</f>
        <v>112758.24999999988</v>
      </c>
    </row>
    <row r="27" spans="1:2" ht="12.75">
      <c r="A27" s="93"/>
      <c r="B27" s="94"/>
    </row>
  </sheetData>
  <sheetProtection/>
  <mergeCells count="1">
    <mergeCell ref="A1:B1"/>
  </mergeCells>
  <printOptions/>
  <pageMargins left="0.31496062992125984" right="0.31496062992125984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Petr Visek</cp:lastModifiedBy>
  <cp:lastPrinted>2019-01-29T09:47:45Z</cp:lastPrinted>
  <dcterms:created xsi:type="dcterms:W3CDTF">1999-03-23T12:22:39Z</dcterms:created>
  <dcterms:modified xsi:type="dcterms:W3CDTF">2019-05-20T08:41:07Z</dcterms:modified>
  <cp:category/>
  <cp:version/>
  <cp:contentType/>
  <cp:contentStatus/>
</cp:coreProperties>
</file>