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T:\31-100 Prodin\VÝROBA\2023\14_SIL\4047.208_Regenerace panelového sídliště Dubina, Pardubice - lokalita 3B - etapa část J a část K\6_DIGI\PDPS\F_VYKAZ_VYMER\"/>
    </mc:Choice>
  </mc:AlternateContent>
  <xr:revisionPtr revIDLastSave="0" documentId="13_ncr:1_{8E3D1548-7890-4B76-ACE9-A8CD2E59B6EB}" xr6:coauthVersionLast="47" xr6:coauthVersionMax="47" xr10:uidLastSave="{00000000-0000-0000-0000-000000000000}"/>
  <bookViews>
    <workbookView xWindow="22935" yWindow="165" windowWidth="32400" windowHeight="15510" xr2:uid="{00000000-000D-0000-FFFF-FFFF00000000}"/>
  </bookViews>
  <sheets>
    <sheet name="Rekapitulace stavby" sheetId="1" r:id="rId1"/>
    <sheet name="SO 001 - Všeobecné položky " sheetId="2" r:id="rId2"/>
    <sheet name="SO 101 - Zpevněné plochy" sheetId="3" r:id="rId3"/>
    <sheet name="SO 401 - Veřejné osvětlení " sheetId="4" r:id="rId4"/>
    <sheet name="SO 701 -  Kontejnerové stání" sheetId="5" r:id="rId5"/>
    <sheet name="SO 801.1 - Kácení" sheetId="6" r:id="rId6"/>
    <sheet name="SO 801.2 - Založení zeleně" sheetId="7" r:id="rId7"/>
    <sheet name="SO 901 - Mobiliář" sheetId="8" r:id="rId8"/>
  </sheets>
  <definedNames>
    <definedName name="_xlnm._FilterDatabase" localSheetId="1" hidden="1">'SO 001 - Všeobecné položky '!$C$119:$K$139</definedName>
    <definedName name="_xlnm._FilterDatabase" localSheetId="2" hidden="1">'SO 101 - Zpevněné plochy'!$C$127:$K$696</definedName>
    <definedName name="_xlnm._FilterDatabase" localSheetId="3" hidden="1">'SO 401 - Veřejné osvětlení '!$C$117:$K$121</definedName>
    <definedName name="_xlnm._FilterDatabase" localSheetId="4" hidden="1">'SO 701 -  Kontejnerové stání'!$C$125:$K$204</definedName>
    <definedName name="_xlnm._FilterDatabase" localSheetId="5" hidden="1">'SO 801.1 - Kácení'!$C$122:$K$139</definedName>
    <definedName name="_xlnm._FilterDatabase" localSheetId="6" hidden="1">'SO 801.2 - Založení zeleně'!$C$121:$K$183</definedName>
    <definedName name="_xlnm._FilterDatabase" localSheetId="7" hidden="1">'SO 901 - Mobiliář'!$C$117:$K$122</definedName>
    <definedName name="_xlnm.Print_Titles" localSheetId="0">'Rekapitulace stavby'!$92:$92</definedName>
    <definedName name="_xlnm.Print_Titles" localSheetId="1">'SO 001 - Všeobecné položky '!$119:$119</definedName>
    <definedName name="_xlnm.Print_Titles" localSheetId="2">'SO 101 - Zpevněné plochy'!$127:$127</definedName>
    <definedName name="_xlnm.Print_Titles" localSheetId="3">'SO 401 - Veřejné osvětlení '!$117:$117</definedName>
    <definedName name="_xlnm.Print_Titles" localSheetId="4">'SO 701 -  Kontejnerové stání'!$125:$125</definedName>
    <definedName name="_xlnm.Print_Titles" localSheetId="5">'SO 801.1 - Kácení'!$122:$122</definedName>
    <definedName name="_xlnm.Print_Titles" localSheetId="6">'SO 801.2 - Založení zeleně'!$121:$121</definedName>
    <definedName name="_xlnm.Print_Titles" localSheetId="7">'SO 901 - Mobiliář'!$117:$117</definedName>
    <definedName name="_xlnm.Print_Area" localSheetId="0">'Rekapitulace stavby'!$D$4:$AO$76,'Rekapitulace stavby'!$C$82:$AQ$103</definedName>
    <definedName name="_xlnm.Print_Area" localSheetId="1">'SO 001 - Všeobecné položky '!$C$4:$J$76,'SO 001 - Všeobecné položky '!$C$82:$J$101,'SO 001 - Všeobecné položky '!$C$107:$K$139</definedName>
    <definedName name="_xlnm.Print_Area" localSheetId="2">'SO 101 - Zpevněné plochy'!$C$4:$J$76,'SO 101 - Zpevněné plochy'!$C$82:$J$109,'SO 101 - Zpevněné plochy'!$C$115:$K$696</definedName>
    <definedName name="_xlnm.Print_Area" localSheetId="3">'SO 401 - Veřejné osvětlení '!$C$4:$J$76,'SO 401 - Veřejné osvětlení '!$C$82:$J$99,'SO 401 - Veřejné osvětlení '!$C$105:$K$121</definedName>
    <definedName name="_xlnm.Print_Area" localSheetId="4">'SO 701 -  Kontejnerové stání'!$C$4:$J$76,'SO 701 -  Kontejnerové stání'!$C$82:$J$107,'SO 701 -  Kontejnerové stání'!$C$113:$K$204</definedName>
    <definedName name="_xlnm.Print_Area" localSheetId="5">'SO 801.1 - Kácení'!$C$4:$J$76,'SO 801.1 - Kácení'!$C$82:$J$102,'SO 801.1 - Kácení'!$C$108:$K$139</definedName>
    <definedName name="_xlnm.Print_Area" localSheetId="6">'SO 801.2 - Založení zeleně'!$C$4:$J$76,'SO 801.2 - Založení zeleně'!$C$82:$J$101,'SO 801.2 - Založení zeleně'!$C$107:$K$183</definedName>
    <definedName name="_xlnm.Print_Area" localSheetId="7">'SO 901 - Mobiliář'!$C$4:$J$76,'SO 901 - Mobiliář'!$C$82:$J$99,'SO 901 - Mobiliář'!$C$105:$K$122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2" i="1"/>
  <c r="J35" i="8"/>
  <c r="AX102" i="1" s="1"/>
  <c r="BI121" i="8"/>
  <c r="BH121" i="8"/>
  <c r="BG121" i="8"/>
  <c r="BF121" i="8"/>
  <c r="T121" i="8"/>
  <c r="T120" i="8"/>
  <c r="T119" i="8"/>
  <c r="T118" i="8"/>
  <c r="R121" i="8"/>
  <c r="R120" i="8"/>
  <c r="R119" i="8"/>
  <c r="R118" i="8"/>
  <c r="P121" i="8"/>
  <c r="P120" i="8"/>
  <c r="P119" i="8"/>
  <c r="P118" i="8" s="1"/>
  <c r="AU102" i="1" s="1"/>
  <c r="J115" i="8"/>
  <c r="J114" i="8"/>
  <c r="F114" i="8"/>
  <c r="F112" i="8"/>
  <c r="E110" i="8"/>
  <c r="J92" i="8"/>
  <c r="J91" i="8"/>
  <c r="F91" i="8"/>
  <c r="F89" i="8"/>
  <c r="E87" i="8"/>
  <c r="J18" i="8"/>
  <c r="E18" i="8"/>
  <c r="F115" i="8"/>
  <c r="J17" i="8"/>
  <c r="J12" i="8"/>
  <c r="J89" i="8"/>
  <c r="E7" i="8"/>
  <c r="E85" i="8"/>
  <c r="J39" i="7"/>
  <c r="J38" i="7"/>
  <c r="AY101" i="1"/>
  <c r="J37" i="7"/>
  <c r="AX101" i="1" s="1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F116" i="7"/>
  <c r="E114" i="7"/>
  <c r="F91" i="7"/>
  <c r="E89" i="7"/>
  <c r="J26" i="7"/>
  <c r="E26" i="7"/>
  <c r="J94" i="7" s="1"/>
  <c r="J25" i="7"/>
  <c r="J23" i="7"/>
  <c r="E23" i="7"/>
  <c r="J118" i="7"/>
  <c r="J22" i="7"/>
  <c r="J20" i="7"/>
  <c r="E20" i="7"/>
  <c r="F119" i="7"/>
  <c r="J19" i="7"/>
  <c r="J17" i="7"/>
  <c r="E17" i="7"/>
  <c r="F93" i="7"/>
  <c r="J16" i="7"/>
  <c r="J14" i="7"/>
  <c r="J91" i="7"/>
  <c r="E7" i="7"/>
  <c r="E110" i="7"/>
  <c r="J124" i="6"/>
  <c r="J39" i="6"/>
  <c r="J38" i="6"/>
  <c r="AY100" i="1"/>
  <c r="J37" i="6"/>
  <c r="AX100" i="1" s="1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J99" i="6"/>
  <c r="F117" i="6"/>
  <c r="E115" i="6"/>
  <c r="F91" i="6"/>
  <c r="E89" i="6"/>
  <c r="J26" i="6"/>
  <c r="E26" i="6"/>
  <c r="J120" i="6"/>
  <c r="J25" i="6"/>
  <c r="J23" i="6"/>
  <c r="E23" i="6"/>
  <c r="J93" i="6"/>
  <c r="J22" i="6"/>
  <c r="J20" i="6"/>
  <c r="E20" i="6"/>
  <c r="F120" i="6"/>
  <c r="J19" i="6"/>
  <c r="J17" i="6"/>
  <c r="E17" i="6"/>
  <c r="F93" i="6"/>
  <c r="J16" i="6"/>
  <c r="J14" i="6"/>
  <c r="J91" i="6"/>
  <c r="E7" i="6"/>
  <c r="E111" i="6" s="1"/>
  <c r="J37" i="5"/>
  <c r="J36" i="5"/>
  <c r="AY98" i="1"/>
  <c r="J35" i="5"/>
  <c r="AX98" i="1"/>
  <c r="BI204" i="5"/>
  <c r="BH204" i="5"/>
  <c r="BG204" i="5"/>
  <c r="BF204" i="5"/>
  <c r="T204" i="5"/>
  <c r="R204" i="5"/>
  <c r="P204" i="5"/>
  <c r="BI202" i="5"/>
  <c r="BH202" i="5"/>
  <c r="BG202" i="5"/>
  <c r="BF202" i="5"/>
  <c r="T202" i="5"/>
  <c r="R202" i="5"/>
  <c r="P202" i="5"/>
  <c r="BI200" i="5"/>
  <c r="BH200" i="5"/>
  <c r="BG200" i="5"/>
  <c r="BF200" i="5"/>
  <c r="T200" i="5"/>
  <c r="R200" i="5"/>
  <c r="P200" i="5"/>
  <c r="BI196" i="5"/>
  <c r="BH196" i="5"/>
  <c r="BG196" i="5"/>
  <c r="BF196" i="5"/>
  <c r="T196" i="5"/>
  <c r="R196" i="5"/>
  <c r="P196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88" i="5"/>
  <c r="BH188" i="5"/>
  <c r="BG188" i="5"/>
  <c r="BF188" i="5"/>
  <c r="T188" i="5"/>
  <c r="R188" i="5"/>
  <c r="P188" i="5"/>
  <c r="BI185" i="5"/>
  <c r="BH185" i="5"/>
  <c r="BG185" i="5"/>
  <c r="BF185" i="5"/>
  <c r="T185" i="5"/>
  <c r="T184" i="5" s="1"/>
  <c r="R185" i="5"/>
  <c r="R184" i="5"/>
  <c r="P185" i="5"/>
  <c r="P184" i="5" s="1"/>
  <c r="BI182" i="5"/>
  <c r="BH182" i="5"/>
  <c r="BG182" i="5"/>
  <c r="BF182" i="5"/>
  <c r="T182" i="5"/>
  <c r="R182" i="5"/>
  <c r="P182" i="5"/>
  <c r="BI178" i="5"/>
  <c r="BH178" i="5"/>
  <c r="BG178" i="5"/>
  <c r="BF178" i="5"/>
  <c r="T178" i="5"/>
  <c r="R178" i="5"/>
  <c r="P178" i="5"/>
  <c r="BI174" i="5"/>
  <c r="BH174" i="5"/>
  <c r="BG174" i="5"/>
  <c r="BF174" i="5"/>
  <c r="T174" i="5"/>
  <c r="R174" i="5"/>
  <c r="P174" i="5"/>
  <c r="BI170" i="5"/>
  <c r="BH170" i="5"/>
  <c r="BG170" i="5"/>
  <c r="BF170" i="5"/>
  <c r="T170" i="5"/>
  <c r="R170" i="5"/>
  <c r="P170" i="5"/>
  <c r="BI165" i="5"/>
  <c r="BH165" i="5"/>
  <c r="BG165" i="5"/>
  <c r="BF165" i="5"/>
  <c r="T165" i="5"/>
  <c r="T164" i="5"/>
  <c r="R165" i="5"/>
  <c r="R164" i="5" s="1"/>
  <c r="P165" i="5"/>
  <c r="P164" i="5"/>
  <c r="BI161" i="5"/>
  <c r="BH161" i="5"/>
  <c r="BG161" i="5"/>
  <c r="BF161" i="5"/>
  <c r="T161" i="5"/>
  <c r="R161" i="5"/>
  <c r="P161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6" i="5"/>
  <c r="BH146" i="5"/>
  <c r="BG146" i="5"/>
  <c r="BF146" i="5"/>
  <c r="T146" i="5"/>
  <c r="R146" i="5"/>
  <c r="P146" i="5"/>
  <c r="BI141" i="5"/>
  <c r="BH141" i="5"/>
  <c r="BG141" i="5"/>
  <c r="BF141" i="5"/>
  <c r="T141" i="5"/>
  <c r="R141" i="5"/>
  <c r="P141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29" i="5"/>
  <c r="BH129" i="5"/>
  <c r="BG129" i="5"/>
  <c r="BF129" i="5"/>
  <c r="T129" i="5"/>
  <c r="R129" i="5"/>
  <c r="P129" i="5"/>
  <c r="J123" i="5"/>
  <c r="J122" i="5"/>
  <c r="F122" i="5"/>
  <c r="F120" i="5"/>
  <c r="E118" i="5"/>
  <c r="J92" i="5"/>
  <c r="J91" i="5"/>
  <c r="F91" i="5"/>
  <c r="F89" i="5"/>
  <c r="E87" i="5"/>
  <c r="J18" i="5"/>
  <c r="E18" i="5"/>
  <c r="F92" i="5"/>
  <c r="J17" i="5"/>
  <c r="J12" i="5"/>
  <c r="J120" i="5"/>
  <c r="E7" i="5"/>
  <c r="E116" i="5" s="1"/>
  <c r="J37" i="4"/>
  <c r="J36" i="4"/>
  <c r="AY97" i="1" s="1"/>
  <c r="J35" i="4"/>
  <c r="AX97" i="1"/>
  <c r="BI121" i="4"/>
  <c r="BH121" i="4"/>
  <c r="BG121" i="4"/>
  <c r="BF121" i="4"/>
  <c r="T121" i="4"/>
  <c r="T120" i="4"/>
  <c r="T119" i="4"/>
  <c r="T118" i="4"/>
  <c r="R121" i="4"/>
  <c r="R120" i="4"/>
  <c r="R119" i="4"/>
  <c r="R118" i="4"/>
  <c r="P121" i="4"/>
  <c r="P120" i="4"/>
  <c r="P119" i="4" s="1"/>
  <c r="P118" i="4" s="1"/>
  <c r="AU97" i="1" s="1"/>
  <c r="J115" i="4"/>
  <c r="J114" i="4"/>
  <c r="F114" i="4"/>
  <c r="F112" i="4"/>
  <c r="E110" i="4"/>
  <c r="J92" i="4"/>
  <c r="J91" i="4"/>
  <c r="F91" i="4"/>
  <c r="F89" i="4"/>
  <c r="E87" i="4"/>
  <c r="J18" i="4"/>
  <c r="E18" i="4"/>
  <c r="F115" i="4"/>
  <c r="J17" i="4"/>
  <c r="J12" i="4"/>
  <c r="J112" i="4"/>
  <c r="E7" i="4"/>
  <c r="E85" i="4" s="1"/>
  <c r="J37" i="3"/>
  <c r="J36" i="3"/>
  <c r="AY96" i="1" s="1"/>
  <c r="J35" i="3"/>
  <c r="AX96" i="1"/>
  <c r="BI696" i="3"/>
  <c r="BH696" i="3"/>
  <c r="BG696" i="3"/>
  <c r="BF696" i="3"/>
  <c r="T696" i="3"/>
  <c r="R696" i="3"/>
  <c r="P696" i="3"/>
  <c r="BI694" i="3"/>
  <c r="BH694" i="3"/>
  <c r="BG694" i="3"/>
  <c r="BF694" i="3"/>
  <c r="T694" i="3"/>
  <c r="R694" i="3"/>
  <c r="P694" i="3"/>
  <c r="BI691" i="3"/>
  <c r="BH691" i="3"/>
  <c r="BG691" i="3"/>
  <c r="BF691" i="3"/>
  <c r="T691" i="3"/>
  <c r="T690" i="3"/>
  <c r="R691" i="3"/>
  <c r="R690" i="3" s="1"/>
  <c r="P691" i="3"/>
  <c r="P690" i="3"/>
  <c r="BI688" i="3"/>
  <c r="BH688" i="3"/>
  <c r="BG688" i="3"/>
  <c r="BF688" i="3"/>
  <c r="T688" i="3"/>
  <c r="R688" i="3"/>
  <c r="P688" i="3"/>
  <c r="BI686" i="3"/>
  <c r="BH686" i="3"/>
  <c r="BG686" i="3"/>
  <c r="BF686" i="3"/>
  <c r="T686" i="3"/>
  <c r="R686" i="3"/>
  <c r="P686" i="3"/>
  <c r="BI679" i="3"/>
  <c r="BH679" i="3"/>
  <c r="BG679" i="3"/>
  <c r="BF679" i="3"/>
  <c r="T679" i="3"/>
  <c r="R679" i="3"/>
  <c r="P679" i="3"/>
  <c r="BI678" i="3"/>
  <c r="BH678" i="3"/>
  <c r="BG678" i="3"/>
  <c r="BF678" i="3"/>
  <c r="T678" i="3"/>
  <c r="R678" i="3"/>
  <c r="P678" i="3"/>
  <c r="BI676" i="3"/>
  <c r="BH676" i="3"/>
  <c r="BG676" i="3"/>
  <c r="BF676" i="3"/>
  <c r="T676" i="3"/>
  <c r="R676" i="3"/>
  <c r="P676" i="3"/>
  <c r="BI674" i="3"/>
  <c r="BH674" i="3"/>
  <c r="BG674" i="3"/>
  <c r="BF674" i="3"/>
  <c r="T674" i="3"/>
  <c r="R674" i="3"/>
  <c r="P674" i="3"/>
  <c r="BI670" i="3"/>
  <c r="BH670" i="3"/>
  <c r="BG670" i="3"/>
  <c r="BF670" i="3"/>
  <c r="T670" i="3"/>
  <c r="R670" i="3"/>
  <c r="P670" i="3"/>
  <c r="BI668" i="3"/>
  <c r="BH668" i="3"/>
  <c r="BG668" i="3"/>
  <c r="BF668" i="3"/>
  <c r="T668" i="3"/>
  <c r="R668" i="3"/>
  <c r="P668" i="3"/>
  <c r="BI664" i="3"/>
  <c r="BH664" i="3"/>
  <c r="BG664" i="3"/>
  <c r="BF664" i="3"/>
  <c r="T664" i="3"/>
  <c r="R664" i="3"/>
  <c r="P664" i="3"/>
  <c r="BI662" i="3"/>
  <c r="BH662" i="3"/>
  <c r="BG662" i="3"/>
  <c r="BF662" i="3"/>
  <c r="T662" i="3"/>
  <c r="R662" i="3"/>
  <c r="P662" i="3"/>
  <c r="BI657" i="3"/>
  <c r="BH657" i="3"/>
  <c r="BG657" i="3"/>
  <c r="BF657" i="3"/>
  <c r="T657" i="3"/>
  <c r="R657" i="3"/>
  <c r="P657" i="3"/>
  <c r="BI653" i="3"/>
  <c r="BH653" i="3"/>
  <c r="BG653" i="3"/>
  <c r="BF653" i="3"/>
  <c r="T653" i="3"/>
  <c r="R653" i="3"/>
  <c r="P653" i="3"/>
  <c r="BI642" i="3"/>
  <c r="BH642" i="3"/>
  <c r="BG642" i="3"/>
  <c r="BF642" i="3"/>
  <c r="T642" i="3"/>
  <c r="R642" i="3"/>
  <c r="P642" i="3"/>
  <c r="BI639" i="3"/>
  <c r="BH639" i="3"/>
  <c r="BG639" i="3"/>
  <c r="BF639" i="3"/>
  <c r="T639" i="3"/>
  <c r="R639" i="3"/>
  <c r="P639" i="3"/>
  <c r="BI636" i="3"/>
  <c r="BH636" i="3"/>
  <c r="BG636" i="3"/>
  <c r="BF636" i="3"/>
  <c r="T636" i="3"/>
  <c r="R636" i="3"/>
  <c r="P636" i="3"/>
  <c r="BI633" i="3"/>
  <c r="BH633" i="3"/>
  <c r="BG633" i="3"/>
  <c r="BF633" i="3"/>
  <c r="T633" i="3"/>
  <c r="R633" i="3"/>
  <c r="P633" i="3"/>
  <c r="BI630" i="3"/>
  <c r="BH630" i="3"/>
  <c r="BG630" i="3"/>
  <c r="BF630" i="3"/>
  <c r="T630" i="3"/>
  <c r="R630" i="3"/>
  <c r="P630" i="3"/>
  <c r="BI627" i="3"/>
  <c r="BH627" i="3"/>
  <c r="BG627" i="3"/>
  <c r="BF627" i="3"/>
  <c r="T627" i="3"/>
  <c r="R627" i="3"/>
  <c r="P627" i="3"/>
  <c r="BI622" i="3"/>
  <c r="BH622" i="3"/>
  <c r="BG622" i="3"/>
  <c r="BF622" i="3"/>
  <c r="T622" i="3"/>
  <c r="R622" i="3"/>
  <c r="P622" i="3"/>
  <c r="BI615" i="3"/>
  <c r="BH615" i="3"/>
  <c r="BG615" i="3"/>
  <c r="BF615" i="3"/>
  <c r="T615" i="3"/>
  <c r="R615" i="3"/>
  <c r="P615" i="3"/>
  <c r="BI607" i="3"/>
  <c r="BH607" i="3"/>
  <c r="BG607" i="3"/>
  <c r="BF607" i="3"/>
  <c r="T607" i="3"/>
  <c r="R607" i="3"/>
  <c r="P607" i="3"/>
  <c r="BI603" i="3"/>
  <c r="BH603" i="3"/>
  <c r="BG603" i="3"/>
  <c r="BF603" i="3"/>
  <c r="T603" i="3"/>
  <c r="R603" i="3"/>
  <c r="P603" i="3"/>
  <c r="BI600" i="3"/>
  <c r="BH600" i="3"/>
  <c r="BG600" i="3"/>
  <c r="BF600" i="3"/>
  <c r="T600" i="3"/>
  <c r="R600" i="3"/>
  <c r="P600" i="3"/>
  <c r="BI596" i="3"/>
  <c r="BH596" i="3"/>
  <c r="BG596" i="3"/>
  <c r="BF596" i="3"/>
  <c r="T596" i="3"/>
  <c r="R596" i="3"/>
  <c r="P596" i="3"/>
  <c r="BI594" i="3"/>
  <c r="BH594" i="3"/>
  <c r="BG594" i="3"/>
  <c r="BF594" i="3"/>
  <c r="T594" i="3"/>
  <c r="R594" i="3"/>
  <c r="P594" i="3"/>
  <c r="BI584" i="3"/>
  <c r="BH584" i="3"/>
  <c r="BG584" i="3"/>
  <c r="BF584" i="3"/>
  <c r="T584" i="3"/>
  <c r="R584" i="3"/>
  <c r="P584" i="3"/>
  <c r="BI582" i="3"/>
  <c r="BH582" i="3"/>
  <c r="BG582" i="3"/>
  <c r="BF582" i="3"/>
  <c r="T582" i="3"/>
  <c r="R582" i="3"/>
  <c r="P582" i="3"/>
  <c r="BI578" i="3"/>
  <c r="BH578" i="3"/>
  <c r="BG578" i="3"/>
  <c r="BF578" i="3"/>
  <c r="T578" i="3"/>
  <c r="R578" i="3"/>
  <c r="P578" i="3"/>
  <c r="BI576" i="3"/>
  <c r="BH576" i="3"/>
  <c r="BG576" i="3"/>
  <c r="BF576" i="3"/>
  <c r="T576" i="3"/>
  <c r="R576" i="3"/>
  <c r="P576" i="3"/>
  <c r="BI574" i="3"/>
  <c r="BH574" i="3"/>
  <c r="BG574" i="3"/>
  <c r="BF574" i="3"/>
  <c r="T574" i="3"/>
  <c r="R574" i="3"/>
  <c r="P574" i="3"/>
  <c r="BI570" i="3"/>
  <c r="BH570" i="3"/>
  <c r="BG570" i="3"/>
  <c r="BF570" i="3"/>
  <c r="T570" i="3"/>
  <c r="R570" i="3"/>
  <c r="P570" i="3"/>
  <c r="BI558" i="3"/>
  <c r="BH558" i="3"/>
  <c r="BG558" i="3"/>
  <c r="BF558" i="3"/>
  <c r="T558" i="3"/>
  <c r="R558" i="3"/>
  <c r="P558" i="3"/>
  <c r="BI556" i="3"/>
  <c r="BH556" i="3"/>
  <c r="BG556" i="3"/>
  <c r="BF556" i="3"/>
  <c r="T556" i="3"/>
  <c r="R556" i="3"/>
  <c r="P556" i="3"/>
  <c r="BI554" i="3"/>
  <c r="BH554" i="3"/>
  <c r="BG554" i="3"/>
  <c r="BF554" i="3"/>
  <c r="T554" i="3"/>
  <c r="R554" i="3"/>
  <c r="P554" i="3"/>
  <c r="BI551" i="3"/>
  <c r="BH551" i="3"/>
  <c r="BG551" i="3"/>
  <c r="BF551" i="3"/>
  <c r="T551" i="3"/>
  <c r="R551" i="3"/>
  <c r="P551" i="3"/>
  <c r="BI548" i="3"/>
  <c r="BH548" i="3"/>
  <c r="BG548" i="3"/>
  <c r="BF548" i="3"/>
  <c r="T548" i="3"/>
  <c r="R548" i="3"/>
  <c r="P548" i="3"/>
  <c r="BI541" i="3"/>
  <c r="BH541" i="3"/>
  <c r="BG541" i="3"/>
  <c r="BF541" i="3"/>
  <c r="T541" i="3"/>
  <c r="R541" i="3"/>
  <c r="P541" i="3"/>
  <c r="BI539" i="3"/>
  <c r="BH539" i="3"/>
  <c r="BG539" i="3"/>
  <c r="BF539" i="3"/>
  <c r="T539" i="3"/>
  <c r="R539" i="3"/>
  <c r="P539" i="3"/>
  <c r="BI537" i="3"/>
  <c r="BH537" i="3"/>
  <c r="BG537" i="3"/>
  <c r="BF537" i="3"/>
  <c r="T537" i="3"/>
  <c r="R537" i="3"/>
  <c r="P537" i="3"/>
  <c r="BI532" i="3"/>
  <c r="BH532" i="3"/>
  <c r="BG532" i="3"/>
  <c r="BF532" i="3"/>
  <c r="T532" i="3"/>
  <c r="R532" i="3"/>
  <c r="P532" i="3"/>
  <c r="BI529" i="3"/>
  <c r="BH529" i="3"/>
  <c r="BG529" i="3"/>
  <c r="BF529" i="3"/>
  <c r="T529" i="3"/>
  <c r="R529" i="3"/>
  <c r="P529" i="3"/>
  <c r="BI526" i="3"/>
  <c r="BH526" i="3"/>
  <c r="BG526" i="3"/>
  <c r="BF526" i="3"/>
  <c r="T526" i="3"/>
  <c r="R526" i="3"/>
  <c r="P526" i="3"/>
  <c r="BI520" i="3"/>
  <c r="BH520" i="3"/>
  <c r="BG520" i="3"/>
  <c r="BF520" i="3"/>
  <c r="T520" i="3"/>
  <c r="R520" i="3"/>
  <c r="P520" i="3"/>
  <c r="BI519" i="3"/>
  <c r="BH519" i="3"/>
  <c r="BG519" i="3"/>
  <c r="BF519" i="3"/>
  <c r="T519" i="3"/>
  <c r="R519" i="3"/>
  <c r="P519" i="3"/>
  <c r="BI518" i="3"/>
  <c r="BH518" i="3"/>
  <c r="BG518" i="3"/>
  <c r="BF518" i="3"/>
  <c r="T518" i="3"/>
  <c r="R518" i="3"/>
  <c r="P518" i="3"/>
  <c r="BI517" i="3"/>
  <c r="BH517" i="3"/>
  <c r="BG517" i="3"/>
  <c r="BF517" i="3"/>
  <c r="T517" i="3"/>
  <c r="R517" i="3"/>
  <c r="P517" i="3"/>
  <c r="BI516" i="3"/>
  <c r="BH516" i="3"/>
  <c r="BG516" i="3"/>
  <c r="BF516" i="3"/>
  <c r="T516" i="3"/>
  <c r="R516" i="3"/>
  <c r="P516" i="3"/>
  <c r="BI515" i="3"/>
  <c r="BH515" i="3"/>
  <c r="BG515" i="3"/>
  <c r="BF515" i="3"/>
  <c r="T515" i="3"/>
  <c r="R515" i="3"/>
  <c r="P515" i="3"/>
  <c r="BI513" i="3"/>
  <c r="BH513" i="3"/>
  <c r="BG513" i="3"/>
  <c r="BF513" i="3"/>
  <c r="T513" i="3"/>
  <c r="R513" i="3"/>
  <c r="P513" i="3"/>
  <c r="BI509" i="3"/>
  <c r="BH509" i="3"/>
  <c r="BG509" i="3"/>
  <c r="BF509" i="3"/>
  <c r="T509" i="3"/>
  <c r="R509" i="3"/>
  <c r="P509" i="3"/>
  <c r="BI504" i="3"/>
  <c r="BH504" i="3"/>
  <c r="BG504" i="3"/>
  <c r="BF504" i="3"/>
  <c r="T504" i="3"/>
  <c r="R504" i="3"/>
  <c r="P504" i="3"/>
  <c r="BI486" i="3"/>
  <c r="BH486" i="3"/>
  <c r="BG486" i="3"/>
  <c r="BF486" i="3"/>
  <c r="T486" i="3"/>
  <c r="R486" i="3"/>
  <c r="P486" i="3"/>
  <c r="BI484" i="3"/>
  <c r="BH484" i="3"/>
  <c r="BG484" i="3"/>
  <c r="BF484" i="3"/>
  <c r="T484" i="3"/>
  <c r="R484" i="3"/>
  <c r="P484" i="3"/>
  <c r="BI483" i="3"/>
  <c r="BH483" i="3"/>
  <c r="BG483" i="3"/>
  <c r="BF483" i="3"/>
  <c r="T483" i="3"/>
  <c r="R483" i="3"/>
  <c r="P483" i="3"/>
  <c r="BI482" i="3"/>
  <c r="BH482" i="3"/>
  <c r="BG482" i="3"/>
  <c r="BF482" i="3"/>
  <c r="T482" i="3"/>
  <c r="R482" i="3"/>
  <c r="P482" i="3"/>
  <c r="BI481" i="3"/>
  <c r="BH481" i="3"/>
  <c r="BG481" i="3"/>
  <c r="BF481" i="3"/>
  <c r="T481" i="3"/>
  <c r="R481" i="3"/>
  <c r="P481" i="3"/>
  <c r="BI480" i="3"/>
  <c r="BH480" i="3"/>
  <c r="BG480" i="3"/>
  <c r="BF480" i="3"/>
  <c r="T480" i="3"/>
  <c r="R480" i="3"/>
  <c r="P480" i="3"/>
  <c r="BI478" i="3"/>
  <c r="BH478" i="3"/>
  <c r="BG478" i="3"/>
  <c r="BF478" i="3"/>
  <c r="T478" i="3"/>
  <c r="R478" i="3"/>
  <c r="P478" i="3"/>
  <c r="BI477" i="3"/>
  <c r="BH477" i="3"/>
  <c r="BG477" i="3"/>
  <c r="BF477" i="3"/>
  <c r="T477" i="3"/>
  <c r="R477" i="3"/>
  <c r="P477" i="3"/>
  <c r="BI475" i="3"/>
  <c r="BH475" i="3"/>
  <c r="BG475" i="3"/>
  <c r="BF475" i="3"/>
  <c r="T475" i="3"/>
  <c r="R475" i="3"/>
  <c r="P475" i="3"/>
  <c r="BI474" i="3"/>
  <c r="BH474" i="3"/>
  <c r="BG474" i="3"/>
  <c r="BF474" i="3"/>
  <c r="T474" i="3"/>
  <c r="R474" i="3"/>
  <c r="P474" i="3"/>
  <c r="BI472" i="3"/>
  <c r="BH472" i="3"/>
  <c r="BG472" i="3"/>
  <c r="BF472" i="3"/>
  <c r="T472" i="3"/>
  <c r="R472" i="3"/>
  <c r="P472" i="3"/>
  <c r="BI471" i="3"/>
  <c r="BH471" i="3"/>
  <c r="BG471" i="3"/>
  <c r="BF471" i="3"/>
  <c r="T471" i="3"/>
  <c r="R471" i="3"/>
  <c r="P471" i="3"/>
  <c r="BI469" i="3"/>
  <c r="BH469" i="3"/>
  <c r="BG469" i="3"/>
  <c r="BF469" i="3"/>
  <c r="T469" i="3"/>
  <c r="R469" i="3"/>
  <c r="P469" i="3"/>
  <c r="BI468" i="3"/>
  <c r="BH468" i="3"/>
  <c r="BG468" i="3"/>
  <c r="BF468" i="3"/>
  <c r="T468" i="3"/>
  <c r="R468" i="3"/>
  <c r="P468" i="3"/>
  <c r="BI466" i="3"/>
  <c r="BH466" i="3"/>
  <c r="BG466" i="3"/>
  <c r="BF466" i="3"/>
  <c r="T466" i="3"/>
  <c r="R466" i="3"/>
  <c r="P466" i="3"/>
  <c r="BI465" i="3"/>
  <c r="BH465" i="3"/>
  <c r="BG465" i="3"/>
  <c r="BF465" i="3"/>
  <c r="T465" i="3"/>
  <c r="R465" i="3"/>
  <c r="P465" i="3"/>
  <c r="BI463" i="3"/>
  <c r="BH463" i="3"/>
  <c r="BG463" i="3"/>
  <c r="BF463" i="3"/>
  <c r="T463" i="3"/>
  <c r="R463" i="3"/>
  <c r="P463" i="3"/>
  <c r="BI462" i="3"/>
  <c r="BH462" i="3"/>
  <c r="BG462" i="3"/>
  <c r="BF462" i="3"/>
  <c r="T462" i="3"/>
  <c r="R462" i="3"/>
  <c r="P462" i="3"/>
  <c r="BI460" i="3"/>
  <c r="BH460" i="3"/>
  <c r="BG460" i="3"/>
  <c r="BF460" i="3"/>
  <c r="T460" i="3"/>
  <c r="R460" i="3"/>
  <c r="P460" i="3"/>
  <c r="BI458" i="3"/>
  <c r="BH458" i="3"/>
  <c r="BG458" i="3"/>
  <c r="BF458" i="3"/>
  <c r="T458" i="3"/>
  <c r="R458" i="3"/>
  <c r="P458" i="3"/>
  <c r="BI455" i="3"/>
  <c r="BH455" i="3"/>
  <c r="BG455" i="3"/>
  <c r="BF455" i="3"/>
  <c r="T455" i="3"/>
  <c r="R455" i="3"/>
  <c r="P455" i="3"/>
  <c r="BI448" i="3"/>
  <c r="BH448" i="3"/>
  <c r="BG448" i="3"/>
  <c r="BF448" i="3"/>
  <c r="T448" i="3"/>
  <c r="R448" i="3"/>
  <c r="P448" i="3"/>
  <c r="BI445" i="3"/>
  <c r="BH445" i="3"/>
  <c r="BG445" i="3"/>
  <c r="BF445" i="3"/>
  <c r="T445" i="3"/>
  <c r="R445" i="3"/>
  <c r="P445" i="3"/>
  <c r="BI443" i="3"/>
  <c r="BH443" i="3"/>
  <c r="BG443" i="3"/>
  <c r="BF443" i="3"/>
  <c r="T443" i="3"/>
  <c r="R443" i="3"/>
  <c r="P443" i="3"/>
  <c r="BI442" i="3"/>
  <c r="BH442" i="3"/>
  <c r="BG442" i="3"/>
  <c r="BF442" i="3"/>
  <c r="T442" i="3"/>
  <c r="R442" i="3"/>
  <c r="P442" i="3"/>
  <c r="BI440" i="3"/>
  <c r="BH440" i="3"/>
  <c r="BG440" i="3"/>
  <c r="BF440" i="3"/>
  <c r="T440" i="3"/>
  <c r="R440" i="3"/>
  <c r="P440" i="3"/>
  <c r="BI439" i="3"/>
  <c r="BH439" i="3"/>
  <c r="BG439" i="3"/>
  <c r="BF439" i="3"/>
  <c r="T439" i="3"/>
  <c r="R439" i="3"/>
  <c r="P439" i="3"/>
  <c r="BI430" i="3"/>
  <c r="BH430" i="3"/>
  <c r="BG430" i="3"/>
  <c r="BF430" i="3"/>
  <c r="T430" i="3"/>
  <c r="R430" i="3"/>
  <c r="P430" i="3"/>
  <c r="BI426" i="3"/>
  <c r="BH426" i="3"/>
  <c r="BG426" i="3"/>
  <c r="BF426" i="3"/>
  <c r="T426" i="3"/>
  <c r="R426" i="3"/>
  <c r="P426" i="3"/>
  <c r="BI424" i="3"/>
  <c r="BH424" i="3"/>
  <c r="BG424" i="3"/>
  <c r="BF424" i="3"/>
  <c r="T424" i="3"/>
  <c r="R424" i="3"/>
  <c r="P424" i="3"/>
  <c r="BI421" i="3"/>
  <c r="BH421" i="3"/>
  <c r="BG421" i="3"/>
  <c r="BF421" i="3"/>
  <c r="T421" i="3"/>
  <c r="R421" i="3"/>
  <c r="P421" i="3"/>
  <c r="BI418" i="3"/>
  <c r="BH418" i="3"/>
  <c r="BG418" i="3"/>
  <c r="BF418" i="3"/>
  <c r="T418" i="3"/>
  <c r="R418" i="3"/>
  <c r="P418" i="3"/>
  <c r="BI415" i="3"/>
  <c r="BH415" i="3"/>
  <c r="BG415" i="3"/>
  <c r="BF415" i="3"/>
  <c r="T415" i="3"/>
  <c r="R415" i="3"/>
  <c r="P415" i="3"/>
  <c r="BI410" i="3"/>
  <c r="BH410" i="3"/>
  <c r="BG410" i="3"/>
  <c r="BF410" i="3"/>
  <c r="T410" i="3"/>
  <c r="R410" i="3"/>
  <c r="P410" i="3"/>
  <c r="BI407" i="3"/>
  <c r="BH407" i="3"/>
  <c r="BG407" i="3"/>
  <c r="BF407" i="3"/>
  <c r="T407" i="3"/>
  <c r="R407" i="3"/>
  <c r="P407" i="3"/>
  <c r="BI403" i="3"/>
  <c r="BH403" i="3"/>
  <c r="BG403" i="3"/>
  <c r="BF403" i="3"/>
  <c r="T403" i="3"/>
  <c r="R403" i="3"/>
  <c r="P403" i="3"/>
  <c r="BI400" i="3"/>
  <c r="BH400" i="3"/>
  <c r="BG400" i="3"/>
  <c r="BF400" i="3"/>
  <c r="T400" i="3"/>
  <c r="R400" i="3"/>
  <c r="P400" i="3"/>
  <c r="BI394" i="3"/>
  <c r="BH394" i="3"/>
  <c r="BG394" i="3"/>
  <c r="BF394" i="3"/>
  <c r="T394" i="3"/>
  <c r="R394" i="3"/>
  <c r="P394" i="3"/>
  <c r="BI391" i="3"/>
  <c r="BH391" i="3"/>
  <c r="BG391" i="3"/>
  <c r="BF391" i="3"/>
  <c r="T391" i="3"/>
  <c r="R391" i="3"/>
  <c r="P391" i="3"/>
  <c r="BI388" i="3"/>
  <c r="BH388" i="3"/>
  <c r="BG388" i="3"/>
  <c r="BF388" i="3"/>
  <c r="T388" i="3"/>
  <c r="R388" i="3"/>
  <c r="P388" i="3"/>
  <c r="BI385" i="3"/>
  <c r="BH385" i="3"/>
  <c r="BG385" i="3"/>
  <c r="BF385" i="3"/>
  <c r="T385" i="3"/>
  <c r="R385" i="3"/>
  <c r="P385" i="3"/>
  <c r="BI383" i="3"/>
  <c r="BH383" i="3"/>
  <c r="BG383" i="3"/>
  <c r="BF383" i="3"/>
  <c r="T383" i="3"/>
  <c r="R383" i="3"/>
  <c r="P383" i="3"/>
  <c r="BI380" i="3"/>
  <c r="BH380" i="3"/>
  <c r="BG380" i="3"/>
  <c r="BF380" i="3"/>
  <c r="T380" i="3"/>
  <c r="R380" i="3"/>
  <c r="P380" i="3"/>
  <c r="BI375" i="3"/>
  <c r="BH375" i="3"/>
  <c r="BG375" i="3"/>
  <c r="BF375" i="3"/>
  <c r="T375" i="3"/>
  <c r="R375" i="3"/>
  <c r="P375" i="3"/>
  <c r="BI370" i="3"/>
  <c r="BH370" i="3"/>
  <c r="BG370" i="3"/>
  <c r="BF370" i="3"/>
  <c r="T370" i="3"/>
  <c r="R370" i="3"/>
  <c r="P370" i="3"/>
  <c r="BI366" i="3"/>
  <c r="BH366" i="3"/>
  <c r="BG366" i="3"/>
  <c r="BF366" i="3"/>
  <c r="T366" i="3"/>
  <c r="R366" i="3"/>
  <c r="P366" i="3"/>
  <c r="BI362" i="3"/>
  <c r="BH362" i="3"/>
  <c r="BG362" i="3"/>
  <c r="BF362" i="3"/>
  <c r="T362" i="3"/>
  <c r="R362" i="3"/>
  <c r="P362" i="3"/>
  <c r="BI356" i="3"/>
  <c r="BH356" i="3"/>
  <c r="BG356" i="3"/>
  <c r="BF356" i="3"/>
  <c r="T356" i="3"/>
  <c r="R356" i="3"/>
  <c r="P356" i="3"/>
  <c r="BI351" i="3"/>
  <c r="BH351" i="3"/>
  <c r="BG351" i="3"/>
  <c r="BF351" i="3"/>
  <c r="T351" i="3"/>
  <c r="R351" i="3"/>
  <c r="P351" i="3"/>
  <c r="BI346" i="3"/>
  <c r="BH346" i="3"/>
  <c r="BG346" i="3"/>
  <c r="BF346" i="3"/>
  <c r="T346" i="3"/>
  <c r="R346" i="3"/>
  <c r="P346" i="3"/>
  <c r="BI340" i="3"/>
  <c r="BH340" i="3"/>
  <c r="BG340" i="3"/>
  <c r="BF340" i="3"/>
  <c r="T340" i="3"/>
  <c r="R340" i="3"/>
  <c r="P340" i="3"/>
  <c r="BI326" i="3"/>
  <c r="BH326" i="3"/>
  <c r="BG326" i="3"/>
  <c r="BF326" i="3"/>
  <c r="T326" i="3"/>
  <c r="R326" i="3"/>
  <c r="P326" i="3"/>
  <c r="BI321" i="3"/>
  <c r="BH321" i="3"/>
  <c r="BG321" i="3"/>
  <c r="BF321" i="3"/>
  <c r="T321" i="3"/>
  <c r="R321" i="3"/>
  <c r="P321" i="3"/>
  <c r="BI318" i="3"/>
  <c r="BH318" i="3"/>
  <c r="BG318" i="3"/>
  <c r="BF318" i="3"/>
  <c r="T318" i="3"/>
  <c r="R318" i="3"/>
  <c r="P318" i="3"/>
  <c r="BI310" i="3"/>
  <c r="BH310" i="3"/>
  <c r="BG310" i="3"/>
  <c r="BF310" i="3"/>
  <c r="T310" i="3"/>
  <c r="R310" i="3"/>
  <c r="P310" i="3"/>
  <c r="BI300" i="3"/>
  <c r="BH300" i="3"/>
  <c r="BG300" i="3"/>
  <c r="BF300" i="3"/>
  <c r="T300" i="3"/>
  <c r="R300" i="3"/>
  <c r="P300" i="3"/>
  <c r="BI290" i="3"/>
  <c r="BH290" i="3"/>
  <c r="BG290" i="3"/>
  <c r="BF290" i="3"/>
  <c r="T290" i="3"/>
  <c r="R290" i="3"/>
  <c r="P290" i="3"/>
  <c r="BI287" i="3"/>
  <c r="BH287" i="3"/>
  <c r="BG287" i="3"/>
  <c r="BF287" i="3"/>
  <c r="T287" i="3"/>
  <c r="T286" i="3"/>
  <c r="R287" i="3"/>
  <c r="R286" i="3"/>
  <c r="P287" i="3"/>
  <c r="P286" i="3"/>
  <c r="BI284" i="3"/>
  <c r="BH284" i="3"/>
  <c r="BG284" i="3"/>
  <c r="BF284" i="3"/>
  <c r="T284" i="3"/>
  <c r="R284" i="3"/>
  <c r="P284" i="3"/>
  <c r="BI275" i="3"/>
  <c r="BH275" i="3"/>
  <c r="BG275" i="3"/>
  <c r="BF275" i="3"/>
  <c r="T275" i="3"/>
  <c r="R275" i="3"/>
  <c r="P275" i="3"/>
  <c r="BI269" i="3"/>
  <c r="BH269" i="3"/>
  <c r="BG269" i="3"/>
  <c r="BF269" i="3"/>
  <c r="T269" i="3"/>
  <c r="R269" i="3"/>
  <c r="P269" i="3"/>
  <c r="BI265" i="3"/>
  <c r="BH265" i="3"/>
  <c r="BG265" i="3"/>
  <c r="BF265" i="3"/>
  <c r="T265" i="3"/>
  <c r="R265" i="3"/>
  <c r="P265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8" i="3"/>
  <c r="BH218" i="3"/>
  <c r="BG218" i="3"/>
  <c r="BF218" i="3"/>
  <c r="T218" i="3"/>
  <c r="R218" i="3"/>
  <c r="P218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87" i="3"/>
  <c r="BH187" i="3"/>
  <c r="BG187" i="3"/>
  <c r="BF187" i="3"/>
  <c r="T187" i="3"/>
  <c r="R187" i="3"/>
  <c r="P187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6" i="3"/>
  <c r="BH136" i="3"/>
  <c r="BG136" i="3"/>
  <c r="BF136" i="3"/>
  <c r="T136" i="3"/>
  <c r="R136" i="3"/>
  <c r="P136" i="3"/>
  <c r="BI131" i="3"/>
  <c r="BH131" i="3"/>
  <c r="BG131" i="3"/>
  <c r="BF131" i="3"/>
  <c r="T131" i="3"/>
  <c r="R131" i="3"/>
  <c r="P131" i="3"/>
  <c r="J125" i="3"/>
  <c r="J124" i="3"/>
  <c r="F124" i="3"/>
  <c r="F122" i="3"/>
  <c r="E120" i="3"/>
  <c r="J92" i="3"/>
  <c r="J91" i="3"/>
  <c r="F91" i="3"/>
  <c r="F89" i="3"/>
  <c r="E87" i="3"/>
  <c r="J18" i="3"/>
  <c r="E18" i="3"/>
  <c r="F125" i="3" s="1"/>
  <c r="J17" i="3"/>
  <c r="J12" i="3"/>
  <c r="J122" i="3" s="1"/>
  <c r="E7" i="3"/>
  <c r="E85" i="3" s="1"/>
  <c r="J37" i="2"/>
  <c r="J36" i="2"/>
  <c r="AY95" i="1" s="1"/>
  <c r="J35" i="2"/>
  <c r="AX95" i="1"/>
  <c r="BI138" i="2"/>
  <c r="BH138" i="2"/>
  <c r="BG138" i="2"/>
  <c r="BF138" i="2"/>
  <c r="T138" i="2"/>
  <c r="T137" i="2"/>
  <c r="R138" i="2"/>
  <c r="R137" i="2"/>
  <c r="P138" i="2"/>
  <c r="P137" i="2" s="1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J117" i="2"/>
  <c r="J116" i="2"/>
  <c r="F116" i="2"/>
  <c r="F114" i="2"/>
  <c r="E112" i="2"/>
  <c r="J92" i="2"/>
  <c r="J91" i="2"/>
  <c r="F91" i="2"/>
  <c r="F89" i="2"/>
  <c r="E87" i="2"/>
  <c r="J18" i="2"/>
  <c r="E18" i="2"/>
  <c r="F92" i="2"/>
  <c r="J17" i="2"/>
  <c r="J12" i="2"/>
  <c r="J89" i="2"/>
  <c r="E7" i="2"/>
  <c r="E110" i="2"/>
  <c r="L90" i="1"/>
  <c r="AM90" i="1"/>
  <c r="AM89" i="1"/>
  <c r="L89" i="1"/>
  <c r="AM87" i="1"/>
  <c r="L87" i="1"/>
  <c r="L85" i="1"/>
  <c r="L84" i="1"/>
  <c r="J126" i="2"/>
  <c r="J123" i="2"/>
  <c r="J326" i="3"/>
  <c r="J615" i="3"/>
  <c r="BK466" i="3"/>
  <c r="J222" i="3"/>
  <c r="BK439" i="3"/>
  <c r="J218" i="3"/>
  <c r="BK474" i="3"/>
  <c r="BK463" i="3"/>
  <c r="BK519" i="3"/>
  <c r="J356" i="3"/>
  <c r="J518" i="3"/>
  <c r="J131" i="3"/>
  <c r="BK388" i="3"/>
  <c r="J179" i="3"/>
  <c r="J678" i="3"/>
  <c r="BK622" i="3"/>
  <c r="BK340" i="3"/>
  <c r="J668" i="3"/>
  <c r="J460" i="3"/>
  <c r="J688" i="3"/>
  <c r="J600" i="3"/>
  <c r="BK380" i="3"/>
  <c r="BK478" i="3"/>
  <c r="J256" i="3"/>
  <c r="F36" i="4"/>
  <c r="BC97" i="1"/>
  <c r="J141" i="5"/>
  <c r="J178" i="5"/>
  <c r="J192" i="5"/>
  <c r="J135" i="6"/>
  <c r="BK156" i="7"/>
  <c r="BK133" i="7"/>
  <c r="BK166" i="7"/>
  <c r="BK124" i="7"/>
  <c r="BK168" i="7"/>
  <c r="BK130" i="7"/>
  <c r="J124" i="7"/>
  <c r="BK128" i="7"/>
  <c r="BK145" i="7"/>
  <c r="BK152" i="7"/>
  <c r="BK146" i="7"/>
  <c r="J121" i="8"/>
  <c r="BK131" i="2"/>
  <c r="AS99" i="1"/>
  <c r="BK196" i="3"/>
  <c r="J468" i="3"/>
  <c r="J163" i="3"/>
  <c r="BK440" i="3"/>
  <c r="J211" i="3"/>
  <c r="BK383" i="3"/>
  <c r="BK256" i="3"/>
  <c r="BK570" i="3"/>
  <c r="BK424" i="3"/>
  <c r="BK539" i="3"/>
  <c r="J340" i="3"/>
  <c r="BK529" i="3"/>
  <c r="BK207" i="3"/>
  <c r="J686" i="3"/>
  <c r="BK642" i="3"/>
  <c r="J475" i="3"/>
  <c r="BK229" i="3"/>
  <c r="J653" i="3"/>
  <c r="J300" i="3"/>
  <c r="BK674" i="3"/>
  <c r="J622" i="3"/>
  <c r="J484" i="3"/>
  <c r="J375" i="3"/>
  <c r="J240" i="3"/>
  <c r="J200" i="5"/>
  <c r="BK129" i="5"/>
  <c r="BK170" i="5"/>
  <c r="BK192" i="5"/>
  <c r="J170" i="5"/>
  <c r="J139" i="6"/>
  <c r="BK126" i="6"/>
  <c r="BK182" i="7"/>
  <c r="J155" i="7"/>
  <c r="BK150" i="7"/>
  <c r="BK165" i="7"/>
  <c r="BK157" i="7"/>
  <c r="J142" i="7"/>
  <c r="J181" i="7"/>
  <c r="BK171" i="7"/>
  <c r="BK139" i="7"/>
  <c r="J125" i="2"/>
  <c r="J129" i="2"/>
  <c r="BK375" i="3"/>
  <c r="BK143" i="3"/>
  <c r="BK471" i="3"/>
  <c r="J275" i="3"/>
  <c r="J483" i="3"/>
  <c r="BK407" i="3"/>
  <c r="BK582" i="3"/>
  <c r="BK548" i="3"/>
  <c r="J394" i="3"/>
  <c r="J466" i="3"/>
  <c r="J318" i="3"/>
  <c r="BK448" i="3"/>
  <c r="J515" i="3"/>
  <c r="BK187" i="3"/>
  <c r="BK668" i="3"/>
  <c r="J448" i="3"/>
  <c r="BK662" i="3"/>
  <c r="BK430" i="3"/>
  <c r="J150" i="3"/>
  <c r="J551" i="3"/>
  <c r="J513" i="3"/>
  <c r="BK362" i="3"/>
  <c r="BK179" i="3"/>
  <c r="J152" i="5"/>
  <c r="BK185" i="5"/>
  <c r="J185" i="5"/>
  <c r="J133" i="5"/>
  <c r="J135" i="5"/>
  <c r="BK155" i="5"/>
  <c r="J138" i="6"/>
  <c r="J127" i="6"/>
  <c r="BK173" i="7"/>
  <c r="J159" i="7"/>
  <c r="J131" i="7"/>
  <c r="J176" i="7"/>
  <c r="BK125" i="7"/>
  <c r="J177" i="7"/>
  <c r="BK151" i="7"/>
  <c r="J151" i="7"/>
  <c r="BK178" i="7"/>
  <c r="BK121" i="8"/>
  <c r="BK127" i="2"/>
  <c r="J607" i="3"/>
  <c r="J465" i="3"/>
  <c r="BK211" i="3"/>
  <c r="J462" i="3"/>
  <c r="BK182" i="3"/>
  <c r="BK469" i="3"/>
  <c r="J158" i="3"/>
  <c r="J529" i="3"/>
  <c r="J385" i="3"/>
  <c r="BK607" i="3"/>
  <c r="BK486" i="3"/>
  <c r="BK366" i="3"/>
  <c r="BK472" i="3"/>
  <c r="BK696" i="3"/>
  <c r="J469" i="3"/>
  <c r="J196" i="3"/>
  <c r="J670" i="3"/>
  <c r="J346" i="3"/>
  <c r="BK670" i="3"/>
  <c r="BK477" i="3"/>
  <c r="BK252" i="3"/>
  <c r="J642" i="3"/>
  <c r="J554" i="3"/>
  <c r="J229" i="3"/>
  <c r="J415" i="3"/>
  <c r="BK199" i="3"/>
  <c r="F35" i="4"/>
  <c r="BB97" i="1" s="1"/>
  <c r="BK200" i="5"/>
  <c r="J136" i="5"/>
  <c r="BK178" i="5"/>
  <c r="J131" i="6"/>
  <c r="J136" i="6"/>
  <c r="BK129" i="6"/>
  <c r="BK141" i="7"/>
  <c r="BK162" i="7"/>
  <c r="J139" i="7"/>
  <c r="BK159" i="7"/>
  <c r="BK158" i="7"/>
  <c r="J166" i="7"/>
  <c r="BK183" i="7"/>
  <c r="J130" i="7"/>
  <c r="BK155" i="7"/>
  <c r="F37" i="8"/>
  <c r="BD102" i="1"/>
  <c r="BK124" i="2"/>
  <c r="J124" i="2"/>
  <c r="J576" i="3"/>
  <c r="J455" i="3"/>
  <c r="BK600" i="3"/>
  <c r="J463" i="3"/>
  <c r="BK166" i="3"/>
  <c r="BK458" i="3"/>
  <c r="J209" i="3"/>
  <c r="BK513" i="3"/>
  <c r="BK465" i="3"/>
  <c r="J541" i="3"/>
  <c r="BK385" i="3"/>
  <c r="J504" i="3"/>
  <c r="J269" i="3"/>
  <c r="BK627" i="3"/>
  <c r="J225" i="3"/>
  <c r="BK694" i="3"/>
  <c r="J594" i="3"/>
  <c r="J370" i="3"/>
  <c r="BK153" i="3"/>
  <c r="BK574" i="3"/>
  <c r="J691" i="3"/>
  <c r="J636" i="3"/>
  <c r="BK515" i="3"/>
  <c r="J509" i="3"/>
  <c r="BK275" i="3"/>
  <c r="BK131" i="3"/>
  <c r="BK149" i="5"/>
  <c r="BK141" i="5"/>
  <c r="J165" i="5"/>
  <c r="BK161" i="5"/>
  <c r="BK127" i="6"/>
  <c r="BK138" i="6"/>
  <c r="J158" i="7"/>
  <c r="J179" i="7"/>
  <c r="J134" i="7"/>
  <c r="J143" i="7"/>
  <c r="BK174" i="7"/>
  <c r="BK131" i="7"/>
  <c r="J132" i="7"/>
  <c r="BK143" i="7"/>
  <c r="J149" i="7"/>
  <c r="BK170" i="7"/>
  <c r="J171" i="7"/>
  <c r="BK153" i="7"/>
  <c r="BK123" i="2"/>
  <c r="J131" i="2"/>
  <c r="J517" i="3"/>
  <c r="J290" i="3"/>
  <c r="BK504" i="3"/>
  <c r="J458" i="3"/>
  <c r="J482" i="3"/>
  <c r="J242" i="3"/>
  <c r="J574" i="3"/>
  <c r="J570" i="3"/>
  <c r="J227" i="3"/>
  <c r="J537" i="3"/>
  <c r="J383" i="3"/>
  <c r="J421" i="3"/>
  <c r="BK576" i="3"/>
  <c r="BK287" i="3"/>
  <c r="J156" i="3"/>
  <c r="J639" i="3"/>
  <c r="BK462" i="3"/>
  <c r="BK227" i="3"/>
  <c r="J630" i="3"/>
  <c r="J440" i="3"/>
  <c r="BK678" i="3"/>
  <c r="BK558" i="3"/>
  <c r="BK326" i="3"/>
  <c r="BK321" i="3"/>
  <c r="BK121" i="4"/>
  <c r="J188" i="5"/>
  <c r="BK146" i="5"/>
  <c r="J132" i="5"/>
  <c r="J174" i="5"/>
  <c r="J129" i="6"/>
  <c r="BK131" i="6"/>
  <c r="J144" i="7"/>
  <c r="BK177" i="7"/>
  <c r="J125" i="7"/>
  <c r="J128" i="7"/>
  <c r="J126" i="7"/>
  <c r="BK137" i="7"/>
  <c r="BK160" i="7"/>
  <c r="BK154" i="7"/>
  <c r="BK140" i="7"/>
  <c r="BK136" i="7"/>
  <c r="J135" i="2"/>
  <c r="J127" i="2"/>
  <c r="J558" i="3"/>
  <c r="J321" i="3"/>
  <c r="BK596" i="3"/>
  <c r="BK394" i="3"/>
  <c r="J520" i="3"/>
  <c r="BK410" i="3"/>
  <c r="BK156" i="3"/>
  <c r="J388" i="3"/>
  <c r="BK483" i="3"/>
  <c r="BK532" i="3"/>
  <c r="J426" i="3"/>
  <c r="J526" i="3"/>
  <c r="BK346" i="3"/>
  <c r="J694" i="3"/>
  <c r="BK421" i="3"/>
  <c r="J182" i="3"/>
  <c r="J676" i="3"/>
  <c r="J532" i="3"/>
  <c r="BK240" i="3"/>
  <c r="BK664" i="3"/>
  <c r="BK482" i="3"/>
  <c r="BK686" i="3"/>
  <c r="BK630" i="3"/>
  <c r="BK442" i="3"/>
  <c r="BK136" i="3"/>
  <c r="J258" i="3"/>
  <c r="J34" i="4"/>
  <c r="AW97" i="1"/>
  <c r="J161" i="5"/>
  <c r="BK204" i="5"/>
  <c r="J132" i="6"/>
  <c r="BK130" i="6"/>
  <c r="J126" i="6"/>
  <c r="BK149" i="7"/>
  <c r="J156" i="7"/>
  <c r="BK161" i="7"/>
  <c r="BK132" i="7"/>
  <c r="BK129" i="7"/>
  <c r="J152" i="7"/>
  <c r="BK181" i="7"/>
  <c r="BK134" i="7"/>
  <c r="J133" i="7"/>
  <c r="BK138" i="2"/>
  <c r="J481" i="3"/>
  <c r="J287" i="3"/>
  <c r="BK556" i="3"/>
  <c r="BK391" i="3"/>
  <c r="J539" i="3"/>
  <c r="BK284" i="3"/>
  <c r="BK484" i="3"/>
  <c r="J474" i="3"/>
  <c r="J187" i="3"/>
  <c r="J472" i="3"/>
  <c r="BK242" i="3"/>
  <c r="J477" i="3"/>
  <c r="BK300" i="3"/>
  <c r="J471" i="3"/>
  <c r="BK209" i="3"/>
  <c r="J146" i="3"/>
  <c r="BK653" i="3"/>
  <c r="J480" i="3"/>
  <c r="BK222" i="3"/>
  <c r="J582" i="3"/>
  <c r="BK426" i="3"/>
  <c r="J153" i="3"/>
  <c r="J627" i="3"/>
  <c r="J391" i="3"/>
  <c r="BK370" i="3"/>
  <c r="J176" i="3"/>
  <c r="BK133" i="5"/>
  <c r="J202" i="5"/>
  <c r="J194" i="5"/>
  <c r="BK188" i="5"/>
  <c r="BK139" i="6"/>
  <c r="BK133" i="6"/>
  <c r="J168" i="7"/>
  <c r="J160" i="7"/>
  <c r="J175" i="7"/>
  <c r="J182" i="7"/>
  <c r="J136" i="7"/>
  <c r="BK179" i="7"/>
  <c r="J150" i="7"/>
  <c r="J146" i="7"/>
  <c r="J137" i="7"/>
  <c r="J141" i="7"/>
  <c r="BK129" i="2"/>
  <c r="BK135" i="2"/>
  <c r="BK518" i="3"/>
  <c r="BK310" i="3"/>
  <c r="BK520" i="3"/>
  <c r="BK460" i="3"/>
  <c r="J143" i="3"/>
  <c r="J252" i="3"/>
  <c r="J478" i="3"/>
  <c r="J424" i="3"/>
  <c r="J596" i="3"/>
  <c r="J439" i="3"/>
  <c r="J548" i="3"/>
  <c r="BK403" i="3"/>
  <c r="J633" i="3"/>
  <c r="J403" i="3"/>
  <c r="J141" i="3"/>
  <c r="J664" i="3"/>
  <c r="BK443" i="3"/>
  <c r="J207" i="3"/>
  <c r="BK657" i="3"/>
  <c r="BK526" i="3"/>
  <c r="J407" i="3"/>
  <c r="BK676" i="3"/>
  <c r="J486" i="3"/>
  <c r="BK176" i="3"/>
  <c r="BK290" i="3"/>
  <c r="J136" i="3"/>
  <c r="BK196" i="5"/>
  <c r="J149" i="5"/>
  <c r="J196" i="5"/>
  <c r="BK132" i="5"/>
  <c r="J129" i="5"/>
  <c r="BK134" i="6"/>
  <c r="J130" i="6"/>
  <c r="BK148" i="7"/>
  <c r="BK169" i="7"/>
  <c r="J169" i="7"/>
  <c r="BK147" i="7"/>
  <c r="J172" i="7"/>
  <c r="J162" i="7"/>
  <c r="J148" i="7"/>
  <c r="J167" i="7"/>
  <c r="J170" i="7"/>
  <c r="J129" i="7"/>
  <c r="BK125" i="2"/>
  <c r="BK615" i="3"/>
  <c r="J265" i="3"/>
  <c r="BK537" i="3"/>
  <c r="J362" i="3"/>
  <c r="BK141" i="3"/>
  <c r="BK418" i="3"/>
  <c r="BK517" i="3"/>
  <c r="J380" i="3"/>
  <c r="BK400" i="3"/>
  <c r="J584" i="3"/>
  <c r="J443" i="3"/>
  <c r="BK551" i="3"/>
  <c r="BK146" i="3"/>
  <c r="BK468" i="3"/>
  <c r="J199" i="3"/>
  <c r="BK679" i="3"/>
  <c r="BK578" i="3"/>
  <c r="J366" i="3"/>
  <c r="J696" i="3"/>
  <c r="BK445" i="3"/>
  <c r="J679" i="3"/>
  <c r="BK603" i="3"/>
  <c r="BK218" i="3"/>
  <c r="J410" i="3"/>
  <c r="J121" i="4"/>
  <c r="BK194" i="5"/>
  <c r="BK182" i="5"/>
  <c r="BK174" i="5"/>
  <c r="BK152" i="5"/>
  <c r="J133" i="6"/>
  <c r="BK135" i="6"/>
  <c r="J134" i="6"/>
  <c r="J164" i="7"/>
  <c r="BK163" i="7"/>
  <c r="J180" i="7"/>
  <c r="BK135" i="7"/>
  <c r="BK180" i="7"/>
  <c r="J174" i="7"/>
  <c r="BK142" i="7"/>
  <c r="J147" i="7"/>
  <c r="J127" i="7"/>
  <c r="J163" i="7"/>
  <c r="F36" i="8"/>
  <c r="BC102" i="1" s="1"/>
  <c r="J138" i="2"/>
  <c r="J519" i="3"/>
  <c r="J351" i="3"/>
  <c r="J603" i="3"/>
  <c r="BK475" i="3"/>
  <c r="BK258" i="3"/>
  <c r="BK455" i="3"/>
  <c r="BK163" i="3"/>
  <c r="J442" i="3"/>
  <c r="BK254" i="3"/>
  <c r="BK594" i="3"/>
  <c r="J430" i="3"/>
  <c r="J284" i="3"/>
  <c r="BK415" i="3"/>
  <c r="BK636" i="3"/>
  <c r="BK260" i="3"/>
  <c r="BK688" i="3"/>
  <c r="BK633" i="3"/>
  <c r="J445" i="3"/>
  <c r="BK691" i="3"/>
  <c r="J578" i="3"/>
  <c r="BK356" i="3"/>
  <c r="BK639" i="3"/>
  <c r="BK516" i="3"/>
  <c r="BK480" i="3"/>
  <c r="J260" i="3"/>
  <c r="BK136" i="5"/>
  <c r="BK202" i="5"/>
  <c r="J182" i="5"/>
  <c r="J204" i="5"/>
  <c r="BK165" i="5"/>
  <c r="BK128" i="6"/>
  <c r="J128" i="6"/>
  <c r="BK132" i="6"/>
  <c r="BK167" i="7"/>
  <c r="BK126" i="7"/>
  <c r="J135" i="7"/>
  <c r="J157" i="7"/>
  <c r="J145" i="7"/>
  <c r="J183" i="7"/>
  <c r="J161" i="7"/>
  <c r="J154" i="7"/>
  <c r="BK172" i="7"/>
  <c r="F35" i="8"/>
  <c r="BB102" i="1"/>
  <c r="BK126" i="2"/>
  <c r="J556" i="3"/>
  <c r="BK318" i="3"/>
  <c r="BK554" i="3"/>
  <c r="BK225" i="3"/>
  <c r="BK481" i="3"/>
  <c r="BK269" i="3"/>
  <c r="BK584" i="3"/>
  <c r="J310" i="3"/>
  <c r="BK150" i="3"/>
  <c r="J516" i="3"/>
  <c r="BK541" i="3"/>
  <c r="J254" i="3"/>
  <c r="J400" i="3"/>
  <c r="BK158" i="3"/>
  <c r="J662" i="3"/>
  <c r="BK351" i="3"/>
  <c r="J674" i="3"/>
  <c r="J418" i="3"/>
  <c r="J657" i="3"/>
  <c r="BK509" i="3"/>
  <c r="J166" i="3"/>
  <c r="BK265" i="3"/>
  <c r="F37" i="4"/>
  <c r="BD97" i="1"/>
  <c r="BK135" i="5"/>
  <c r="J146" i="5"/>
  <c r="J155" i="5"/>
  <c r="BK136" i="6"/>
  <c r="BK176" i="7"/>
  <c r="J178" i="7"/>
  <c r="BK127" i="7"/>
  <c r="J153" i="7"/>
  <c r="BK175" i="7"/>
  <c r="J173" i="7"/>
  <c r="J165" i="7"/>
  <c r="BK144" i="7"/>
  <c r="J140" i="7"/>
  <c r="BK164" i="7"/>
  <c r="F34" i="8"/>
  <c r="BA102" i="1"/>
  <c r="P130" i="3" l="1"/>
  <c r="P317" i="3"/>
  <c r="BK656" i="3"/>
  <c r="J656" i="3" s="1"/>
  <c r="J105" i="3" s="1"/>
  <c r="P140" i="5"/>
  <c r="BK195" i="5"/>
  <c r="J195" i="5"/>
  <c r="J106" i="5"/>
  <c r="T137" i="6"/>
  <c r="R122" i="2"/>
  <c r="T485" i="3"/>
  <c r="P128" i="5"/>
  <c r="BK169" i="5"/>
  <c r="J169" i="5" s="1"/>
  <c r="J102" i="5" s="1"/>
  <c r="T187" i="5"/>
  <c r="P137" i="6"/>
  <c r="P485" i="3"/>
  <c r="R151" i="5"/>
  <c r="BK187" i="5"/>
  <c r="BK186" i="5" s="1"/>
  <c r="J186" i="5" s="1"/>
  <c r="J104" i="5" s="1"/>
  <c r="R125" i="6"/>
  <c r="T130" i="2"/>
  <c r="R268" i="3"/>
  <c r="P289" i="3"/>
  <c r="P429" i="3"/>
  <c r="P693" i="3"/>
  <c r="P692" i="3"/>
  <c r="BK128" i="5"/>
  <c r="BK127" i="5" s="1"/>
  <c r="J128" i="5"/>
  <c r="J98" i="5"/>
  <c r="T151" i="5"/>
  <c r="P187" i="5"/>
  <c r="P125" i="6"/>
  <c r="P123" i="6"/>
  <c r="AU100" i="1"/>
  <c r="BK485" i="3"/>
  <c r="J485" i="3" s="1"/>
  <c r="J104" i="3" s="1"/>
  <c r="BK693" i="3"/>
  <c r="J693" i="3" s="1"/>
  <c r="J108" i="3" s="1"/>
  <c r="T140" i="5"/>
  <c r="P195" i="5"/>
  <c r="P123" i="7"/>
  <c r="BK130" i="2"/>
  <c r="J130" i="2"/>
  <c r="J99" i="2"/>
  <c r="R130" i="3"/>
  <c r="R317" i="3"/>
  <c r="P656" i="3"/>
  <c r="R128" i="5"/>
  <c r="P169" i="5"/>
  <c r="BK137" i="6"/>
  <c r="J137" i="6"/>
  <c r="J101" i="6"/>
  <c r="BK123" i="7"/>
  <c r="J123" i="7" s="1"/>
  <c r="J99" i="7" s="1"/>
  <c r="BK317" i="3"/>
  <c r="J317" i="3" s="1"/>
  <c r="J102" i="3" s="1"/>
  <c r="R656" i="3"/>
  <c r="R140" i="5"/>
  <c r="R195" i="5"/>
  <c r="BK125" i="6"/>
  <c r="J125" i="6" s="1"/>
  <c r="J100" i="6" s="1"/>
  <c r="BK123" i="6"/>
  <c r="J123" i="6"/>
  <c r="J32" i="6" s="1"/>
  <c r="J98" i="6"/>
  <c r="R138" i="7"/>
  <c r="R122" i="7" s="1"/>
  <c r="P130" i="2"/>
  <c r="BK130" i="3"/>
  <c r="T268" i="3"/>
  <c r="T289" i="3"/>
  <c r="R429" i="3"/>
  <c r="R693" i="3"/>
  <c r="R692" i="3"/>
  <c r="BK151" i="5"/>
  <c r="J151" i="5" s="1"/>
  <c r="J100" i="5" s="1"/>
  <c r="R187" i="5"/>
  <c r="R186" i="5"/>
  <c r="T125" i="6"/>
  <c r="T123" i="6" s="1"/>
  <c r="T138" i="7"/>
  <c r="BK122" i="2"/>
  <c r="BK121" i="2" s="1"/>
  <c r="J121" i="2" s="1"/>
  <c r="J97" i="2" s="1"/>
  <c r="J122" i="2"/>
  <c r="J98" i="2"/>
  <c r="T130" i="3"/>
  <c r="T129" i="3"/>
  <c r="T317" i="3"/>
  <c r="T656" i="3"/>
  <c r="T128" i="5"/>
  <c r="T169" i="5"/>
  <c r="T127" i="5" s="1"/>
  <c r="BK138" i="7"/>
  <c r="J138" i="7" s="1"/>
  <c r="J100" i="7" s="1"/>
  <c r="R130" i="2"/>
  <c r="R485" i="3"/>
  <c r="P151" i="5"/>
  <c r="T195" i="5"/>
  <c r="R123" i="7"/>
  <c r="T122" i="2"/>
  <c r="T121" i="2"/>
  <c r="T120" i="2"/>
  <c r="BK268" i="3"/>
  <c r="J268" i="3"/>
  <c r="J99" i="3"/>
  <c r="R289" i="3"/>
  <c r="T429" i="3"/>
  <c r="BK140" i="5"/>
  <c r="J140" i="5"/>
  <c r="J99" i="5"/>
  <c r="R169" i="5"/>
  <c r="R137" i="6"/>
  <c r="P138" i="7"/>
  <c r="P122" i="2"/>
  <c r="P121" i="2" s="1"/>
  <c r="P120" i="2" s="1"/>
  <c r="AU95" i="1" s="1"/>
  <c r="P268" i="3"/>
  <c r="BK289" i="3"/>
  <c r="J289" i="3"/>
  <c r="J101" i="3"/>
  <c r="BK429" i="3"/>
  <c r="J429" i="3"/>
  <c r="J103" i="3"/>
  <c r="T693" i="3"/>
  <c r="T692" i="3" s="1"/>
  <c r="T128" i="3" s="1"/>
  <c r="T123" i="7"/>
  <c r="T122" i="7"/>
  <c r="BK137" i="2"/>
  <c r="J137" i="2"/>
  <c r="J100" i="2"/>
  <c r="BK120" i="4"/>
  <c r="J120" i="4"/>
  <c r="J98" i="4"/>
  <c r="BK184" i="5"/>
  <c r="J184" i="5"/>
  <c r="J103" i="5"/>
  <c r="BK164" i="5"/>
  <c r="J164" i="5"/>
  <c r="J101" i="5"/>
  <c r="BK690" i="3"/>
  <c r="J690" i="3"/>
  <c r="J106" i="3"/>
  <c r="BK286" i="3"/>
  <c r="J286" i="3"/>
  <c r="J100" i="3" s="1"/>
  <c r="BK120" i="8"/>
  <c r="J120" i="8"/>
  <c r="J98" i="8"/>
  <c r="F92" i="8"/>
  <c r="J112" i="8"/>
  <c r="E108" i="8"/>
  <c r="BE121" i="8"/>
  <c r="J116" i="7"/>
  <c r="BE126" i="7"/>
  <c r="BE130" i="7"/>
  <c r="BE134" i="7"/>
  <c r="BE142" i="7"/>
  <c r="BE170" i="7"/>
  <c r="BE131" i="7"/>
  <c r="BE153" i="7"/>
  <c r="BE173" i="7"/>
  <c r="BE180" i="7"/>
  <c r="BE124" i="7"/>
  <c r="BE137" i="7"/>
  <c r="BE155" i="7"/>
  <c r="BE162" i="7"/>
  <c r="BE168" i="7"/>
  <c r="BE176" i="7"/>
  <c r="J119" i="7"/>
  <c r="BE127" i="7"/>
  <c r="BE133" i="7"/>
  <c r="BE154" i="7"/>
  <c r="BE179" i="7"/>
  <c r="BE182" i="7"/>
  <c r="BE183" i="7"/>
  <c r="BE139" i="7"/>
  <c r="BE150" i="7"/>
  <c r="BE160" i="7"/>
  <c r="BE171" i="7"/>
  <c r="J93" i="7"/>
  <c r="BE125" i="7"/>
  <c r="BE129" i="7"/>
  <c r="BE145" i="7"/>
  <c r="BE149" i="7"/>
  <c r="BE151" i="7"/>
  <c r="BE163" i="7"/>
  <c r="BE175" i="7"/>
  <c r="E85" i="7"/>
  <c r="F94" i="7"/>
  <c r="BE143" i="7"/>
  <c r="BE148" i="7"/>
  <c r="BE169" i="7"/>
  <c r="BE181" i="7"/>
  <c r="BE135" i="7"/>
  <c r="BE140" i="7"/>
  <c r="BE147" i="7"/>
  <c r="BE152" i="7"/>
  <c r="BE158" i="7"/>
  <c r="BE166" i="7"/>
  <c r="BE174" i="7"/>
  <c r="BE177" i="7"/>
  <c r="BE178" i="7"/>
  <c r="BE132" i="7"/>
  <c r="BE146" i="7"/>
  <c r="BE167" i="7"/>
  <c r="BE172" i="7"/>
  <c r="BE128" i="7"/>
  <c r="BE136" i="7"/>
  <c r="BE141" i="7"/>
  <c r="BE144" i="7"/>
  <c r="BE157" i="7"/>
  <c r="F118" i="7"/>
  <c r="BE156" i="7"/>
  <c r="BE161" i="7"/>
  <c r="BE165" i="7"/>
  <c r="BE159" i="7"/>
  <c r="BE164" i="7"/>
  <c r="F94" i="6"/>
  <c r="J119" i="6"/>
  <c r="BE128" i="6"/>
  <c r="J117" i="6"/>
  <c r="F119" i="6"/>
  <c r="BE127" i="6"/>
  <c r="BE134" i="6"/>
  <c r="BE138" i="6"/>
  <c r="J187" i="5"/>
  <c r="J105" i="5"/>
  <c r="E85" i="6"/>
  <c r="BE126" i="6"/>
  <c r="BE130" i="6"/>
  <c r="BE132" i="6"/>
  <c r="BE129" i="6"/>
  <c r="BE135" i="6"/>
  <c r="BE139" i="6"/>
  <c r="BE136" i="6"/>
  <c r="BE131" i="6"/>
  <c r="J94" i="6"/>
  <c r="BE133" i="6"/>
  <c r="E85" i="5"/>
  <c r="BE136" i="5"/>
  <c r="BE174" i="5"/>
  <c r="F123" i="5"/>
  <c r="BE132" i="5"/>
  <c r="BE182" i="5"/>
  <c r="BE196" i="5"/>
  <c r="BE202" i="5"/>
  <c r="BE194" i="5"/>
  <c r="BE188" i="5"/>
  <c r="BE141" i="5"/>
  <c r="BE204" i="5"/>
  <c r="J89" i="5"/>
  <c r="BE152" i="5"/>
  <c r="BE185" i="5"/>
  <c r="BE133" i="5"/>
  <c r="BE178" i="5"/>
  <c r="BE200" i="5"/>
  <c r="BE129" i="5"/>
  <c r="BE149" i="5"/>
  <c r="BE192" i="5"/>
  <c r="BE135" i="5"/>
  <c r="BE155" i="5"/>
  <c r="BE170" i="5"/>
  <c r="BE146" i="5"/>
  <c r="BE165" i="5"/>
  <c r="BE161" i="5"/>
  <c r="E108" i="4"/>
  <c r="J130" i="3"/>
  <c r="J98" i="3"/>
  <c r="F92" i="4"/>
  <c r="BE121" i="4"/>
  <c r="J89" i="4"/>
  <c r="BE141" i="3"/>
  <c r="BE182" i="3"/>
  <c r="BE242" i="3"/>
  <c r="BE370" i="3"/>
  <c r="BE385" i="3"/>
  <c r="BE400" i="3"/>
  <c r="BE439" i="3"/>
  <c r="BE465" i="3"/>
  <c r="BE469" i="3"/>
  <c r="BE474" i="3"/>
  <c r="BE481" i="3"/>
  <c r="BE486" i="3"/>
  <c r="BE143" i="3"/>
  <c r="BE252" i="3"/>
  <c r="BE258" i="3"/>
  <c r="BE290" i="3"/>
  <c r="BE310" i="3"/>
  <c r="BE394" i="3"/>
  <c r="BE410" i="3"/>
  <c r="BE529" i="3"/>
  <c r="BE633" i="3"/>
  <c r="BE662" i="3"/>
  <c r="BE668" i="3"/>
  <c r="F92" i="3"/>
  <c r="BE156" i="3"/>
  <c r="BE187" i="3"/>
  <c r="BE229" i="3"/>
  <c r="BE269" i="3"/>
  <c r="BE442" i="3"/>
  <c r="BE462" i="3"/>
  <c r="BE554" i="3"/>
  <c r="BE600" i="3"/>
  <c r="BE627" i="3"/>
  <c r="BE630" i="3"/>
  <c r="BE636" i="3"/>
  <c r="BE639" i="3"/>
  <c r="BE676" i="3"/>
  <c r="BE688" i="3"/>
  <c r="BE694" i="3"/>
  <c r="BE176" i="3"/>
  <c r="BE254" i="3"/>
  <c r="BE440" i="3"/>
  <c r="BE519" i="3"/>
  <c r="BE537" i="3"/>
  <c r="BE558" i="3"/>
  <c r="BE596" i="3"/>
  <c r="BE657" i="3"/>
  <c r="BE670" i="3"/>
  <c r="BE691" i="3"/>
  <c r="BE150" i="3"/>
  <c r="BE163" i="3"/>
  <c r="BE211" i="3"/>
  <c r="BE227" i="3"/>
  <c r="BE256" i="3"/>
  <c r="BE356" i="3"/>
  <c r="BE366" i="3"/>
  <c r="BE383" i="3"/>
  <c r="BE460" i="3"/>
  <c r="BE472" i="3"/>
  <c r="BE509" i="3"/>
  <c r="BE578" i="3"/>
  <c r="BE603" i="3"/>
  <c r="BE642" i="3"/>
  <c r="BE653" i="3"/>
  <c r="BE664" i="3"/>
  <c r="BE674" i="3"/>
  <c r="BE678" i="3"/>
  <c r="BE679" i="3"/>
  <c r="BE686" i="3"/>
  <c r="BE696" i="3"/>
  <c r="J89" i="3"/>
  <c r="BE240" i="3"/>
  <c r="BE275" i="3"/>
  <c r="BE375" i="3"/>
  <c r="BE426" i="3"/>
  <c r="BE430" i="3"/>
  <c r="BE478" i="3"/>
  <c r="BE513" i="3"/>
  <c r="BE209" i="3"/>
  <c r="BE225" i="3"/>
  <c r="BE326" i="3"/>
  <c r="BE403" i="3"/>
  <c r="BE418" i="3"/>
  <c r="BE445" i="3"/>
  <c r="BE458" i="3"/>
  <c r="BE477" i="3"/>
  <c r="BE484" i="3"/>
  <c r="BE517" i="3"/>
  <c r="BE574" i="3"/>
  <c r="BE615" i="3"/>
  <c r="BE131" i="3"/>
  <c r="BE207" i="3"/>
  <c r="BE218" i="3"/>
  <c r="BE265" i="3"/>
  <c r="BE284" i="3"/>
  <c r="BE321" i="3"/>
  <c r="BE380" i="3"/>
  <c r="BE388" i="3"/>
  <c r="BE415" i="3"/>
  <c r="BE455" i="3"/>
  <c r="BE475" i="3"/>
  <c r="BE532" i="3"/>
  <c r="BE551" i="3"/>
  <c r="BE584" i="3"/>
  <c r="BE607" i="3"/>
  <c r="BE158" i="3"/>
  <c r="BE166" i="3"/>
  <c r="BE318" i="3"/>
  <c r="BE351" i="3"/>
  <c r="BE362" i="3"/>
  <c r="BE391" i="3"/>
  <c r="BE424" i="3"/>
  <c r="BE463" i="3"/>
  <c r="BE466" i="3"/>
  <c r="BE483" i="3"/>
  <c r="BE504" i="3"/>
  <c r="BE518" i="3"/>
  <c r="BE548" i="3"/>
  <c r="E118" i="3"/>
  <c r="BE146" i="3"/>
  <c r="BE196" i="3"/>
  <c r="BE222" i="3"/>
  <c r="BE287" i="3"/>
  <c r="BE346" i="3"/>
  <c r="BE421" i="3"/>
  <c r="BE443" i="3"/>
  <c r="BE471" i="3"/>
  <c r="BE516" i="3"/>
  <c r="BE541" i="3"/>
  <c r="BE556" i="3"/>
  <c r="BE582" i="3"/>
  <c r="BE622" i="3"/>
  <c r="BE260" i="3"/>
  <c r="BE300" i="3"/>
  <c r="BE407" i="3"/>
  <c r="BE448" i="3"/>
  <c r="BE480" i="3"/>
  <c r="BE515" i="3"/>
  <c r="BE526" i="3"/>
  <c r="BE539" i="3"/>
  <c r="BE576" i="3"/>
  <c r="BE136" i="3"/>
  <c r="BE153" i="3"/>
  <c r="BE179" i="3"/>
  <c r="BE199" i="3"/>
  <c r="BE340" i="3"/>
  <c r="BE468" i="3"/>
  <c r="BE482" i="3"/>
  <c r="BE520" i="3"/>
  <c r="BE570" i="3"/>
  <c r="BE594" i="3"/>
  <c r="BE138" i="2"/>
  <c r="BE131" i="2"/>
  <c r="BE135" i="2"/>
  <c r="J114" i="2"/>
  <c r="BE124" i="2"/>
  <c r="E85" i="2"/>
  <c r="BE123" i="2"/>
  <c r="BE127" i="2"/>
  <c r="F117" i="2"/>
  <c r="BE125" i="2"/>
  <c r="BE126" i="2"/>
  <c r="BE129" i="2"/>
  <c r="F34" i="3"/>
  <c r="BA96" i="1"/>
  <c r="F36" i="3"/>
  <c r="BC96" i="1" s="1"/>
  <c r="F34" i="2"/>
  <c r="BA95" i="1" s="1"/>
  <c r="F37" i="5"/>
  <c r="BD98" i="1"/>
  <c r="F36" i="7"/>
  <c r="BA101" i="1"/>
  <c r="F36" i="2"/>
  <c r="BC95" i="1"/>
  <c r="J34" i="5"/>
  <c r="AW98" i="1"/>
  <c r="F39" i="7"/>
  <c r="BD101" i="1" s="1"/>
  <c r="AS94" i="1"/>
  <c r="F34" i="4"/>
  <c r="BA97" i="1"/>
  <c r="F35" i="5"/>
  <c r="BB98" i="1"/>
  <c r="F37" i="7"/>
  <c r="BB101" i="1" s="1"/>
  <c r="J34" i="2"/>
  <c r="AW95" i="1" s="1"/>
  <c r="F36" i="5"/>
  <c r="BC98" i="1"/>
  <c r="F39" i="6"/>
  <c r="BD100" i="1"/>
  <c r="J34" i="8"/>
  <c r="AW102" i="1"/>
  <c r="F33" i="8"/>
  <c r="AZ102" i="1"/>
  <c r="J34" i="3"/>
  <c r="AW96" i="1" s="1"/>
  <c r="F37" i="2"/>
  <c r="BD95" i="1"/>
  <c r="J33" i="4"/>
  <c r="AV97" i="1"/>
  <c r="AT97" i="1"/>
  <c r="F37" i="6"/>
  <c r="BB100" i="1" s="1"/>
  <c r="F36" i="6"/>
  <c r="BA100" i="1" s="1"/>
  <c r="J36" i="6"/>
  <c r="AW100" i="1"/>
  <c r="F38" i="7"/>
  <c r="BC101" i="1"/>
  <c r="F37" i="3"/>
  <c r="BD96" i="1"/>
  <c r="F35" i="3"/>
  <c r="BB96" i="1"/>
  <c r="F35" i="2"/>
  <c r="BB95" i="1"/>
  <c r="F34" i="5"/>
  <c r="BA98" i="1"/>
  <c r="F38" i="6"/>
  <c r="BC100" i="1"/>
  <c r="J36" i="7"/>
  <c r="AW101" i="1"/>
  <c r="BK126" i="5" l="1"/>
  <c r="J126" i="5" s="1"/>
  <c r="J30" i="5" s="1"/>
  <c r="BK122" i="7"/>
  <c r="J122" i="7" s="1"/>
  <c r="J98" i="7" s="1"/>
  <c r="BK692" i="3"/>
  <c r="J692" i="3" s="1"/>
  <c r="J107" i="3" s="1"/>
  <c r="BK129" i="3"/>
  <c r="J129" i="3" s="1"/>
  <c r="J97" i="3" s="1"/>
  <c r="R129" i="3"/>
  <c r="R128" i="3"/>
  <c r="P186" i="5"/>
  <c r="P122" i="7"/>
  <c r="AU101" i="1" s="1"/>
  <c r="AU99" i="1" s="1"/>
  <c r="R121" i="2"/>
  <c r="R120" i="2"/>
  <c r="R123" i="6"/>
  <c r="P127" i="5"/>
  <c r="P126" i="5"/>
  <c r="AU98" i="1"/>
  <c r="R127" i="5"/>
  <c r="R126" i="5"/>
  <c r="T186" i="5"/>
  <c r="T126" i="5" s="1"/>
  <c r="P129" i="3"/>
  <c r="P128" i="3"/>
  <c r="AU96" i="1"/>
  <c r="BK119" i="4"/>
  <c r="J119" i="4"/>
  <c r="J97" i="4" s="1"/>
  <c r="BK119" i="8"/>
  <c r="J119" i="8"/>
  <c r="J97" i="8"/>
  <c r="AG100" i="1"/>
  <c r="AG98" i="1"/>
  <c r="J127" i="5"/>
  <c r="J97" i="5"/>
  <c r="J96" i="5"/>
  <c r="BK128" i="3"/>
  <c r="J128" i="3"/>
  <c r="J96" i="3"/>
  <c r="BK120" i="2"/>
  <c r="J120" i="2"/>
  <c r="J96" i="2" s="1"/>
  <c r="J33" i="2"/>
  <c r="AV95" i="1"/>
  <c r="AT95" i="1"/>
  <c r="BA99" i="1"/>
  <c r="AW99" i="1"/>
  <c r="J35" i="7"/>
  <c r="AV101" i="1"/>
  <c r="AT101" i="1"/>
  <c r="F33" i="4"/>
  <c r="AZ97" i="1"/>
  <c r="J35" i="6"/>
  <c r="AV100" i="1" s="1"/>
  <c r="AT100" i="1" s="1"/>
  <c r="AN100" i="1" s="1"/>
  <c r="F35" i="7"/>
  <c r="AZ101" i="1" s="1"/>
  <c r="F35" i="6"/>
  <c r="AZ100" i="1"/>
  <c r="BB99" i="1"/>
  <c r="AX99" i="1" s="1"/>
  <c r="F33" i="3"/>
  <c r="AZ96" i="1" s="1"/>
  <c r="F33" i="2"/>
  <c r="AZ95" i="1"/>
  <c r="BD99" i="1"/>
  <c r="J33" i="8"/>
  <c r="AV102" i="1"/>
  <c r="AT102" i="1"/>
  <c r="J33" i="5"/>
  <c r="AV98" i="1"/>
  <c r="AT98" i="1"/>
  <c r="AN98" i="1"/>
  <c r="J33" i="3"/>
  <c r="AV96" i="1" s="1"/>
  <c r="AT96" i="1" s="1"/>
  <c r="F33" i="5"/>
  <c r="AZ98" i="1" s="1"/>
  <c r="BC99" i="1"/>
  <c r="AY99" i="1" s="1"/>
  <c r="J32" i="7"/>
  <c r="AG101" i="1" s="1"/>
  <c r="AG99" i="1" l="1"/>
  <c r="BK118" i="4"/>
  <c r="J118" i="4"/>
  <c r="BK118" i="8"/>
  <c r="J118" i="8"/>
  <c r="J30" i="8" s="1"/>
  <c r="AG102" i="1" s="1"/>
  <c r="AN101" i="1"/>
  <c r="J41" i="7"/>
  <c r="J41" i="6"/>
  <c r="J39" i="5"/>
  <c r="J30" i="4"/>
  <c r="AG97" i="1" s="1"/>
  <c r="AN97" i="1" s="1"/>
  <c r="J30" i="2"/>
  <c r="AG95" i="1" s="1"/>
  <c r="J30" i="3"/>
  <c r="AG96" i="1"/>
  <c r="AN96" i="1" s="1"/>
  <c r="AZ99" i="1"/>
  <c r="AV99" i="1"/>
  <c r="AT99" i="1"/>
  <c r="AN99" i="1" s="1"/>
  <c r="BA94" i="1"/>
  <c r="W30" i="1"/>
  <c r="AU94" i="1"/>
  <c r="BB94" i="1"/>
  <c r="AX94" i="1"/>
  <c r="BC94" i="1"/>
  <c r="AY94" i="1"/>
  <c r="BD94" i="1"/>
  <c r="W33" i="1"/>
  <c r="J39" i="8" l="1"/>
  <c r="J96" i="4"/>
  <c r="J39" i="4"/>
  <c r="J96" i="8"/>
  <c r="J39" i="3"/>
  <c r="J39" i="2"/>
  <c r="AN95" i="1"/>
  <c r="AN102" i="1"/>
  <c r="AW94" i="1"/>
  <c r="AK30" i="1" s="1"/>
  <c r="W32" i="1"/>
  <c r="AZ94" i="1"/>
  <c r="AV94" i="1" s="1"/>
  <c r="AK29" i="1" s="1"/>
  <c r="W31" i="1"/>
  <c r="AG94" i="1"/>
  <c r="AK26" i="1" s="1"/>
  <c r="AK35" i="1" s="1"/>
  <c r="AT94" i="1" l="1"/>
  <c r="W29" i="1"/>
  <c r="AN94" i="1" l="1"/>
</calcChain>
</file>

<file path=xl/sharedStrings.xml><?xml version="1.0" encoding="utf-8"?>
<sst xmlns="http://schemas.openxmlformats.org/spreadsheetml/2006/main" count="8711" uniqueCount="1301">
  <si>
    <t>Export Komplet</t>
  </si>
  <si>
    <t/>
  </si>
  <si>
    <t>2.0</t>
  </si>
  <si>
    <t>ZAMOK</t>
  </si>
  <si>
    <t>False</t>
  </si>
  <si>
    <t>{770012dd-47e0-42f8-8bf0-ac2c33ee3dec}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</si>
  <si>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</si>
  <si>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</si>
  <si>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</si>
  <si>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</si>
  <si>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</si>
  <si>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</si>
  <si>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</si>
  <si>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</si>
  <si>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24042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</si>
  <si>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</si>
  <si>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</si>
  <si>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REGENERACE PANELOVÉHO SÍDLIŠTĚ DUBINA – LOKALITA 3B</t>
  </si>
  <si>
    <t>KSO:</t>
  </si>
  <si>
    <t>CC-CZ:</t>
  </si>
  <si>
    <t>Místo:</t>
  </si>
  <si>
    <t xml:space="preserve"> ČÁST J A K UL. BARTOŇOVA </t>
  </si>
  <si>
    <t>Datum:</t>
  </si>
  <si>
    <t>1. 6. 2024</t>
  </si>
  <si>
    <t>Zadavatel:</t>
  </si>
  <si>
    <t>IČ:</t>
  </si>
  <si>
    <t>00274046</t>
  </si>
  <si>
    <t>Statutární město Pardubice - MO III</t>
  </si>
  <si>
    <t>DIČ:</t>
  </si>
  <si>
    <t>Uchazeč:</t>
  </si>
  <si>
    <t>Vyplň údaj</t>
  </si>
  <si>
    <t>Projektant:</t>
  </si>
  <si>
    <t>25292161</t>
  </si>
  <si>
    <t>PRODIN a.s., K Vápence 2745, 530 02 Pardubice</t>
  </si>
  <si>
    <t>CZ25292161</t>
  </si>
  <si>
    <t>True</t>
  </si>
  <si>
    <t>Zpracovatel:</t>
  </si>
  <si>
    <t>Jana Förstlová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</si>
  <si>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</si>
  <si>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</si>
  <si>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</si>
  <si>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</si>
  <si>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</si>
  <si>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</si>
  <si>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</si>
  <si>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</si>
  <si>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</si>
  <si>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</si>
  <si>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</si>
  <si>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</si>
  <si>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</si>
  <si>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</si>
  <si>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</si>
  <si>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</si>
  <si>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</si>
  <si>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</si>
  <si>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</si>
  <si>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</si>
  <si>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</si>
  <si>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</si>
  <si>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</si>
  <si>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</si>
  <si>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</si>
  <si>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</si>
  <si>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</si>
  <si>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</si>
  <si>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</si>
  <si>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</si>
  <si>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</si>
  <si>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</si>
  <si>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</si>
  <si>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</si>
  <si>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</si>
  <si>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</si>
  <si>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</si>
  <si>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</si>
  <si>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</si>
  <si>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</si>
  <si>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</si>
  <si>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</si>
  <si>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</si>
  <si>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</si>
  <si>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</si>
  <si>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</si>
  <si>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001</t>
  </si>
  <si>
    <t xml:space="preserve">Všeobecné položky </t>
  </si>
  <si>
    <t>STA</t>
  </si>
  <si>
    <t>1</t>
  </si>
  <si>
    <t>{f62782dd-9083-4430-b386-355bd6fd2399}</t>
  </si>
  <si>
    <t>2</t>
  </si>
  <si>
    <t>SO 101</t>
  </si>
  <si>
    <t>Zpevněné plochy</t>
  </si>
  <si>
    <t>{47e0678a-3eef-471a-935f-6b9d63a81595}</t>
  </si>
  <si>
    <t>SO 401</t>
  </si>
  <si>
    <t xml:space="preserve">Veřejné osvětlení </t>
  </si>
  <si>
    <t>{d7a8fdc9-a67a-482b-97be-abe22b6a1fd9}</t>
  </si>
  <si>
    <t>SO 701</t>
  </si>
  <si>
    <t xml:space="preserve"> Kontejnerové stání</t>
  </si>
  <si>
    <t>{508f83b6-200a-493a-aacc-27d3e7eb3cb6}</t>
  </si>
  <si>
    <t>SO 801</t>
  </si>
  <si>
    <t xml:space="preserve">Sadové úpravy </t>
  </si>
  <si>
    <t>{64815245-acd6-4b24-b0a8-54fb0e68d5ee}</t>
  </si>
  <si>
    <t>SO 801.1</t>
  </si>
  <si>
    <t>Kácení</t>
  </si>
  <si>
    <t>Soupis</t>
  </si>
  <si>
    <t>{3713b591-ef71-4deb-8749-87dfda344528}</t>
  </si>
  <si>
    <t>SO 801.2</t>
  </si>
  <si>
    <t>Založení zeleně</t>
  </si>
  <si>
    <t>{b0c9fb7c-53a8-48b5-b42c-9bcf8071f33d}</t>
  </si>
  <si>
    <t>SO 901</t>
  </si>
  <si>
    <t>Mobiliář</t>
  </si>
  <si>
    <t>{255ebaf2-2297-4369-a7b6-20ff3cd8938a}</t>
  </si>
  <si>
    <t>KRYCÍ LIST SOUPISU PRACÍ</t>
  </si>
  <si>
    <t>Objekt:</t>
  </si>
  <si>
    <t xml:space="preserve">SO 001 - Všeobecné položky </t>
  </si>
  <si>
    <t>Statutární město Pardubice  - UMO III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</si>
  <si>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</si>
  <si>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</si>
  <si>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</si>
  <si>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</si>
  <si>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</si>
  <si>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</si>
  <si>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</si>
  <si>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</si>
  <si>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</si>
  <si>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</si>
  <si>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</si>
  <si>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</si>
  <si>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</si>
  <si>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</si>
  <si>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</si>
  <si>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</si>
  <si>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</si>
  <si>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</si>
  <si>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</si>
  <si>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</si>
  <si>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</si>
  <si>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</si>
  <si>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</si>
  <si>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</si>
  <si>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</si>
  <si>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</si>
  <si>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</si>
  <si>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</si>
  <si>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</si>
  <si>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011114006</t>
  </si>
  <si>
    <t xml:space="preserve">Zajištění geologa </t>
  </si>
  <si>
    <t xml:space="preserve">soubor </t>
  </si>
  <si>
    <t>1024</t>
  </si>
  <si>
    <t>-1861224086</t>
  </si>
  <si>
    <t>012002001</t>
  </si>
  <si>
    <t xml:space="preserve">Geodetické práce - vytyčení stavby </t>
  </si>
  <si>
    <t>soubor</t>
  </si>
  <si>
    <t>2101640539</t>
  </si>
  <si>
    <t>3</t>
  </si>
  <si>
    <t>012002002</t>
  </si>
  <si>
    <t>Geodetické práce - zaměření skutečného provedení</t>
  </si>
  <si>
    <t>-2130817716</t>
  </si>
  <si>
    <t>4</t>
  </si>
  <si>
    <t>012002003</t>
  </si>
  <si>
    <t>Geodetické práce - vytyčení  inženýrských sítí</t>
  </si>
  <si>
    <t>898930816</t>
  </si>
  <si>
    <t>013002001</t>
  </si>
  <si>
    <t>Projektové práce - dokumentace skutečného provedení</t>
  </si>
  <si>
    <t>-1655063229</t>
  </si>
  <si>
    <t>VV</t>
  </si>
  <si>
    <t>"6 x paré, 6 x CD"1</t>
  </si>
  <si>
    <t>6</t>
  </si>
  <si>
    <t>013274001</t>
  </si>
  <si>
    <t>Pasportizace přilehlých nemovitostí před započetím prací</t>
  </si>
  <si>
    <t>kpl</t>
  </si>
  <si>
    <t>598190632</t>
  </si>
  <si>
    <t>VRN3</t>
  </si>
  <si>
    <t>Zařízení staveniště</t>
  </si>
  <si>
    <t>7</t>
  </si>
  <si>
    <t>030001001</t>
  </si>
  <si>
    <t>1425832266</t>
  </si>
  <si>
    <t>zřízení, provoz, zajištění přístupu do nemovitostí,  likvidace zařízení staveniště vč. nákladů na energie a realizaci díla</t>
  </si>
  <si>
    <t>zajištění plochy  pro dočasné parkování</t>
  </si>
  <si>
    <t>8</t>
  </si>
  <si>
    <t>030001002</t>
  </si>
  <si>
    <t>Zařízení staveniště - DIO</t>
  </si>
  <si>
    <t>-215967006</t>
  </si>
  <si>
    <t xml:space="preserve">"lávky, ploty, pásky, výstrahy,  světla atd.. "1 </t>
  </si>
  <si>
    <t>VRN4</t>
  </si>
  <si>
    <t>Inženýrská činnost</t>
  </si>
  <si>
    <t>9</t>
  </si>
  <si>
    <t>043002003</t>
  </si>
  <si>
    <t xml:space="preserve">Zkouška konstrukcí a prací nazávislou zkušebnou </t>
  </si>
  <si>
    <t>241362775</t>
  </si>
  <si>
    <t>"14 x statická zatěžovací zkouška"1</t>
  </si>
  <si>
    <t>SO 101 - Zpevněné plochy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</si>
  <si>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</si>
  <si>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</si>
  <si>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</si>
  <si>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</si>
  <si>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</si>
  <si>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</si>
  <si>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</si>
  <si>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</si>
  <si>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</si>
  <si>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</si>
  <si>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</si>
  <si>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</si>
  <si>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HSV</t>
  </si>
  <si>
    <t>Práce a dodávky HSV</t>
  </si>
  <si>
    <t>Zemní práce</t>
  </si>
  <si>
    <t>113106132</t>
  </si>
  <si>
    <t>Rozebrání dlažeb z betonových nebo kamenných dlaždic komunikací pro pěší strojně pl do 50 m2</t>
  </si>
  <si>
    <t>m2</t>
  </si>
  <si>
    <t>CS ÚRS 2024 01</t>
  </si>
  <si>
    <t>-230719917</t>
  </si>
  <si>
    <t>P</t>
  </si>
  <si>
    <t>Poznámka k položce:_x000D_
odečteno z výkresu B.1.2.10 – Situace bourací práce</t>
  </si>
  <si>
    <t>"dlažba 500/500/50"7</t>
  </si>
  <si>
    <t>"dlažba 400/400/50"11</t>
  </si>
  <si>
    <t>Součet</t>
  </si>
  <si>
    <t>113106134</t>
  </si>
  <si>
    <t>Rozebrání dlažeb ze zámkových dlaždic komunikací pro pěší strojně pl do 50 m2</t>
  </si>
  <si>
    <t>1528653666</t>
  </si>
  <si>
    <t>Poznámka k položce:_x000D_
odečteno z výkresu B.1.2.10 – Situace bourací práce, D.1.1.2 – A Situace, D.1.1.2 – C Vzorové příčné řezy</t>
  </si>
  <si>
    <t>"napojení na stáv. plochy chodníků – přeskládání zámk. dlažby"2</t>
  </si>
  <si>
    <t>113107222</t>
  </si>
  <si>
    <t>Odstranění podkladu z kameniva drceného tl přes 100 do 200 mm strojně pl přes 200 m2</t>
  </si>
  <si>
    <t>1753221935</t>
  </si>
  <si>
    <t>"ve vozovce a před čp. 831 tl. 150 mm"429+312+2+16+2+3+13,5-16-16</t>
  </si>
  <si>
    <t>113107231</t>
  </si>
  <si>
    <t>Odstranění podkladu z betonu prostého tl přes 100 do 150 mm strojně pl přes 200 m2</t>
  </si>
  <si>
    <t>-127401249</t>
  </si>
  <si>
    <t xml:space="preserve">"chodník podkladní beton  tl. 120 mm"61+56+243+22+12+12+3 </t>
  </si>
  <si>
    <t>113107232</t>
  </si>
  <si>
    <t>Odstranění podkladu z betonu prostého tl přes 150 do 300 mm strojně pl přes 200 m2</t>
  </si>
  <si>
    <t>1005910434</t>
  </si>
  <si>
    <t>"ve vozovce a před čp. 831 tl. 170 mm"429+312+2+16+2+3+13,5-16-16</t>
  </si>
  <si>
    <t>"odstranění vyříznutého betonu pro osazování chodníkové obruby tl. 170 mm"(12+6+17+15+20+5+10+6)*0,3</t>
  </si>
  <si>
    <t>113107241</t>
  </si>
  <si>
    <t>Odstranění podkladu živičného tl 50 mm strojně pl přes 200 m2</t>
  </si>
  <si>
    <t>-123764504</t>
  </si>
  <si>
    <t xml:space="preserve"> "chodník litý asfalt tl. 30 mm"61+56+243+22+12+12+3</t>
  </si>
  <si>
    <t>113107322</t>
  </si>
  <si>
    <t>Odstranění podkladu z kameniva drceného tl přes 100 do 200 mm strojně pl do 50 m2</t>
  </si>
  <si>
    <t>1797218705</t>
  </si>
  <si>
    <t>6+7+11</t>
  </si>
  <si>
    <t>113107969</t>
  </si>
  <si>
    <t>Segmentace stávajících CB desek</t>
  </si>
  <si>
    <t>-1418120304</t>
  </si>
  <si>
    <t>"komunikace  - využití st. podkladních  desek"186</t>
  </si>
  <si>
    <t>113202111</t>
  </si>
  <si>
    <t>Vytrhání obrub krajníků obrubníků stojatých</t>
  </si>
  <si>
    <t>m</t>
  </si>
  <si>
    <t>-949277524</t>
  </si>
  <si>
    <t>"chodníkový obrubník"1,631+4,039+1,598+61,582+40,717+1,139+1,163+2,579+7,847+7,783+11,388+4,130+2,291+41,827+27,078+16,803+68,166</t>
  </si>
  <si>
    <t>"silniční obrubník"51,408+61,003+3,898+54,518+48,89</t>
  </si>
  <si>
    <t>10</t>
  </si>
  <si>
    <t>121151115</t>
  </si>
  <si>
    <t>Sejmutí ornice plochy do 500 m2 tl vrstvy přes 250 do 300 mm strojně</t>
  </si>
  <si>
    <t>-1171941722</t>
  </si>
  <si>
    <t>0,796+6,922+3,191+3,819+12,418+7,583+49,897+5,118+54,366+143,103+69,024+4,273+16,268+16,227+4</t>
  </si>
  <si>
    <t>11</t>
  </si>
  <si>
    <t>122251104</t>
  </si>
  <si>
    <t>Odkopávky a prokopávky nezapažené v hornině třídy těžitelnosti I skupiny 3 objem do 500 m3 strojně</t>
  </si>
  <si>
    <t>m3</t>
  </si>
  <si>
    <t>423875979</t>
  </si>
  <si>
    <t>"pro pojížděné plochy – v místě zelených ploch"397*0,15</t>
  </si>
  <si>
    <t>"v místě asf. chodníků  pro novou konstrukci tl.140 mm"(42*0,2)+(532*0,14)</t>
  </si>
  <si>
    <t>"pro nové konstrukce v místě vybouraných betonů"(327+285)*0,15</t>
  </si>
  <si>
    <t>"pro osazování chodníkové obruby"(12+6+17+15+20+5+10+6)*0,3*0,06</t>
  </si>
  <si>
    <t>Mezisoučet</t>
  </si>
  <si>
    <t>navržena sanace zemní pláně tl. 400 mm -  cca 50% ze všech zpevněných ploch pro pojíždění s plnou konstrukcí</t>
  </si>
  <si>
    <t>(42+130+251+515)*0,50*0,40</t>
  </si>
  <si>
    <t>129001101</t>
  </si>
  <si>
    <t>Příplatek za ztížení odkopávky nebo prokopávky v blízkosti inženýrských sítí</t>
  </si>
  <si>
    <t>-1428295385</t>
  </si>
  <si>
    <t>Poznámka k položce:_x000D_
odečteno z výkresu C3  – Koordinační situace</t>
  </si>
  <si>
    <t>"chráničky kabelů"49*0,6*0,5</t>
  </si>
  <si>
    <t>13</t>
  </si>
  <si>
    <t>132212121</t>
  </si>
  <si>
    <t>Hloubení zapažených rýh šířky do 800 mm v soudržných horninách třídy těžitelnosti I skupiny 3 ručně</t>
  </si>
  <si>
    <t>2008992680</t>
  </si>
  <si>
    <t>14</t>
  </si>
  <si>
    <t>132251104</t>
  </si>
  <si>
    <t>Hloubení rýh nezapažených š do 800 mm v hornině třídy těžitelnosti I skupiny 3 objem přes 100 m3 strojně</t>
  </si>
  <si>
    <t>-1159203549</t>
  </si>
  <si>
    <t>"pro osazení chodníkových obrub"320*0,3*0,5</t>
  </si>
  <si>
    <t>"pro osazení silničních obrub"445*0,5*0,5</t>
  </si>
  <si>
    <t>15</t>
  </si>
  <si>
    <t>132254204</t>
  </si>
  <si>
    <t>Hloubení zapažených rýh š do 2000 mm v hornině třídy těžitelnosti I skupiny 3 objem do 500 m3</t>
  </si>
  <si>
    <t>1039676477</t>
  </si>
  <si>
    <t>"přípojka č.1"5*1,5*2</t>
  </si>
  <si>
    <t>"přípojka č.2"6*1,5*2</t>
  </si>
  <si>
    <t>"přípojka č.3"2*1,5*2</t>
  </si>
  <si>
    <t>"přípojka č.4"12*1,5*2</t>
  </si>
  <si>
    <t>"přípojka č.5"2*1,5*2</t>
  </si>
  <si>
    <t>"přípojka č.6"21*1,5*2</t>
  </si>
  <si>
    <t>16</t>
  </si>
  <si>
    <t>133251101</t>
  </si>
  <si>
    <t>Hloubení šachet nezapažených v hornině třídy těžitelnosti I skupiny 3 objem do 20 m3</t>
  </si>
  <si>
    <t>858478941</t>
  </si>
  <si>
    <t>"UV"6*1,5</t>
  </si>
  <si>
    <t>17</t>
  </si>
  <si>
    <t>151101101</t>
  </si>
  <si>
    <t>Zřízení příložného pažení a rozepření stěn rýh hl do 2 m</t>
  </si>
  <si>
    <t>637315659</t>
  </si>
  <si>
    <t>"přípojka č.1"5*2*2</t>
  </si>
  <si>
    <t>"přípojka č.2"6*2*2</t>
  </si>
  <si>
    <t>"přípojka č.3"2*2*2</t>
  </si>
  <si>
    <t>"přípojka č.4"12*2*2</t>
  </si>
  <si>
    <t>"přípojka č.5"2*2*2</t>
  </si>
  <si>
    <t>"přípojka č.6"21*2*2</t>
  </si>
  <si>
    <t>18</t>
  </si>
  <si>
    <t>151101111</t>
  </si>
  <si>
    <t>Odstranění příložného pažení a rozepření stěn rýh hl do 2 m</t>
  </si>
  <si>
    <t>-564084177</t>
  </si>
  <si>
    <t>19</t>
  </si>
  <si>
    <t>162351104</t>
  </si>
  <si>
    <t>Vodorovné přemístění přes 500 do 1000 m výkopku/sypaniny z horniny třídy těžitelnosti I skupiny 1 až 3</t>
  </si>
  <si>
    <t>-1366828956</t>
  </si>
  <si>
    <t>"ornice"397,005*0,3</t>
  </si>
  <si>
    <t>20</t>
  </si>
  <si>
    <t>162751117</t>
  </si>
  <si>
    <t>Vodorovné přemístění přes 9 000 do 10000 m výkopku/sypaniny z horniny třídy těžitelnosti I skupiny 1 až 3</t>
  </si>
  <si>
    <t>-706351575</t>
  </si>
  <si>
    <t>"odkopávky"423,468</t>
  </si>
  <si>
    <t>"rýhy"14,7+173,95+144</t>
  </si>
  <si>
    <t>"šachty"9</t>
  </si>
  <si>
    <t>"ornice"-379,005*0,3*0,5</t>
  </si>
  <si>
    <t>"násyp"-25,1</t>
  </si>
  <si>
    <t>167111101</t>
  </si>
  <si>
    <t>Nakládání výkopku z hornin třídy těžitelnosti I skupiny 1 až 3 ručně</t>
  </si>
  <si>
    <t>1435625309</t>
  </si>
  <si>
    <t>"násyp"25,1</t>
  </si>
  <si>
    <t>22</t>
  </si>
  <si>
    <t>171151103</t>
  </si>
  <si>
    <t>Uložení sypaniny z hornin soudržných do násypů zhutněných strojně</t>
  </si>
  <si>
    <t>56602852</t>
  </si>
  <si>
    <t>(26*1,5*0,15)+(46*0,5*0,15) + (79*0,20)</t>
  </si>
  <si>
    <t>23</t>
  </si>
  <si>
    <t>171201231</t>
  </si>
  <si>
    <t>Poplatek za uložení zeminy a kamení na recyklační skládce (skládkovné) kód odpadu 17 05 04</t>
  </si>
  <si>
    <t>t</t>
  </si>
  <si>
    <t>-705872263</t>
  </si>
  <si>
    <t>842,417*1,8</t>
  </si>
  <si>
    <t>24</t>
  </si>
  <si>
    <t>171251201</t>
  </si>
  <si>
    <t>Uložení sypaniny na skládky nebo meziskládky</t>
  </si>
  <si>
    <t>-1036793041</t>
  </si>
  <si>
    <t>842,417+119,102</t>
  </si>
  <si>
    <t>25</t>
  </si>
  <si>
    <t>174151101</t>
  </si>
  <si>
    <t>Zásyp jam, šachet rýh nebo kolem objektů sypaninou se zhutněním</t>
  </si>
  <si>
    <t>-1377082657</t>
  </si>
  <si>
    <t>Poznámka k položce:_x000D_
odečteno z výkresu C.3 – Koordinační situace</t>
  </si>
  <si>
    <t>"zásyp po vybourání pustí"3*3</t>
  </si>
  <si>
    <t>"chráničky kabelů"49*0,6*0,6</t>
  </si>
  <si>
    <t>"přípojka č.1"5*1,5*1</t>
  </si>
  <si>
    <t>"přípojka č.2"6*1,5*1</t>
  </si>
  <si>
    <t>"přípojka č.3"2*1,5*1</t>
  </si>
  <si>
    <t>"přípojka č.4"12*1,5*1</t>
  </si>
  <si>
    <t>"přípojka č.5"2*1,5*1</t>
  </si>
  <si>
    <t>"přípojka č.6"21*1,5*1</t>
  </si>
  <si>
    <t>26</t>
  </si>
  <si>
    <t>M</t>
  </si>
  <si>
    <t>58344197</t>
  </si>
  <si>
    <t>štěrkodrť frakce 0/63</t>
  </si>
  <si>
    <t>-1696495642</t>
  </si>
  <si>
    <t>98,64*2 'Přepočtené koeficientem množství</t>
  </si>
  <si>
    <t>27</t>
  </si>
  <si>
    <t>175151101</t>
  </si>
  <si>
    <t>Obsypání potrubí strojně sypaninou bez prohození, uloženou do 3 m</t>
  </si>
  <si>
    <t>1786778234</t>
  </si>
  <si>
    <t>Poznámka k položce:_x000D_
odečteno z výkresu D.1.1.2 – A Situace, D.1.1.2 – C Vzorové příčné řezy</t>
  </si>
  <si>
    <t>"chráničky kabelů"49*0,6*0,3</t>
  </si>
  <si>
    <t>"přípojka č.1"5*1,5*0,4</t>
  </si>
  <si>
    <t>"přípojka č.2"6*1,5*0,4</t>
  </si>
  <si>
    <t>"přípojka č.3"2*1,5*0,4</t>
  </si>
  <si>
    <t>"přípojka č.4"12*1,5*0,4</t>
  </si>
  <si>
    <t>"přípojka č.5"2*1,5*0,4</t>
  </si>
  <si>
    <t>"přípojka č.6"21*1,5*0,4</t>
  </si>
  <si>
    <t>28</t>
  </si>
  <si>
    <t>58344171</t>
  </si>
  <si>
    <t>štěrkodrť frakce 0/32</t>
  </si>
  <si>
    <t>-1778677278</t>
  </si>
  <si>
    <t>37,62*2 'Přepočtené koeficientem množství</t>
  </si>
  <si>
    <t>29</t>
  </si>
  <si>
    <t>181351003</t>
  </si>
  <si>
    <t>Rozprostření ornice tl vrstvy do 200 mm pl do 100 m2 v rovině nebo ve svahu do 1:5 strojně</t>
  </si>
  <si>
    <t>-205417918</t>
  </si>
  <si>
    <t>30</t>
  </si>
  <si>
    <t>10364101</t>
  </si>
  <si>
    <t>zemina pro terénní úpravy - ornice</t>
  </si>
  <si>
    <t>2112276967</t>
  </si>
  <si>
    <t>(984*0,2-397,005*0,3*0,5)*1,8</t>
  </si>
  <si>
    <t>31</t>
  </si>
  <si>
    <t>181951111</t>
  </si>
  <si>
    <t>Úprava pláně v hornině třídy těžitelnosti I skupiny 1 až 3 bez zhutnění strojně</t>
  </si>
  <si>
    <t>-2128683340</t>
  </si>
  <si>
    <t>32</t>
  </si>
  <si>
    <t>181951112</t>
  </si>
  <si>
    <t>Úprava pláně v hornině třídy těžitelnosti I skupiny 1 až 3 se zhutněním strojně</t>
  </si>
  <si>
    <t>487549702</t>
  </si>
  <si>
    <t>13+42+515+251+532+130</t>
  </si>
  <si>
    <t>(336,20+132,20)*0,30</t>
  </si>
  <si>
    <t>33</t>
  </si>
  <si>
    <t>184818234</t>
  </si>
  <si>
    <t>Ochrana kmene průměru přes 700 do 900 mm bedněním výšky do 2 m</t>
  </si>
  <si>
    <t>kus</t>
  </si>
  <si>
    <t>387788367</t>
  </si>
  <si>
    <t>"vypolštářované dřevěné hrazení výšky 2,00 m"9</t>
  </si>
  <si>
    <t>Zakládání</t>
  </si>
  <si>
    <t>34</t>
  </si>
  <si>
    <t>211561111</t>
  </si>
  <si>
    <t>Výplň odvodňovacích žeber nebo trativodů kamenivem hrubým drceným frakce 4 až 16 mm</t>
  </si>
  <si>
    <t>1231333595</t>
  </si>
  <si>
    <t>fr. 8/16</t>
  </si>
  <si>
    <t>"u parkoviště před čp. 838-839"34*0,1*0,15</t>
  </si>
  <si>
    <t>"nové parkoviště"((32,6*3)+29,6)*0,1*0,15</t>
  </si>
  <si>
    <t>35</t>
  </si>
  <si>
    <t>213141111</t>
  </si>
  <si>
    <t>Zřízení vrstvy z geotextilie v rovině nebo ve sklonu do 1:5 š do 3 m</t>
  </si>
  <si>
    <t>879792995</t>
  </si>
  <si>
    <t>Poznámka k položce:_x000D_
odečteno z výkresu D.1.1.2 – A Situace</t>
  </si>
  <si>
    <t>U parkoviště před čp. 838-839</t>
  </si>
  <si>
    <t>34*(0,1+0,10+0,1+0,15+0,15)</t>
  </si>
  <si>
    <t>U parkoviště před čp. 833</t>
  </si>
  <si>
    <t>(40*0,5) + (27*2*0,5) + (13*0,5)</t>
  </si>
  <si>
    <t>Nové parkoviště</t>
  </si>
  <si>
    <t>((32,60*3)+29,60)*(0,1+0,1+0,1+0,15+0,15)</t>
  </si>
  <si>
    <t>36</t>
  </si>
  <si>
    <t>69311081</t>
  </si>
  <si>
    <t>geotextilie netkaná separační, ochranná, filtrační, drenážní PES 300g/m2</t>
  </si>
  <si>
    <t>-1856263909</t>
  </si>
  <si>
    <t>150,34*1,1845 'Přepočtené koeficientem množství</t>
  </si>
  <si>
    <t>Svislé a kompletní konstrukce</t>
  </si>
  <si>
    <t>37</t>
  </si>
  <si>
    <t>348351231</t>
  </si>
  <si>
    <t xml:space="preserve">D+M bednění vč. odstranění </t>
  </si>
  <si>
    <t>1749626560</t>
  </si>
  <si>
    <t>"drenážní žebro"34+(32,6*3+29,6)*0,2</t>
  </si>
  <si>
    <t>Vodorovné konstrukce</t>
  </si>
  <si>
    <t>38</t>
  </si>
  <si>
    <t>451541111</t>
  </si>
  <si>
    <t>Lože pod potrubí otevřený výkop ze štěrkodrtě</t>
  </si>
  <si>
    <t>1651945272</t>
  </si>
  <si>
    <t>"chráničky kabelů"49*0,6*0,1</t>
  </si>
  <si>
    <t>"přípojka č.1"5*1,5*0,1</t>
  </si>
  <si>
    <t>"přípojka č.2"6*1,5*0,1</t>
  </si>
  <si>
    <t>"přípojka č.3"2*1,5*0,1</t>
  </si>
  <si>
    <t>"přípojka č.4"12*1,5*0,1</t>
  </si>
  <si>
    <t>"přípojka č.5"2*1,5*0,1</t>
  </si>
  <si>
    <t>"přípojka č.6"21*1,5*0,1</t>
  </si>
  <si>
    <t>39</t>
  </si>
  <si>
    <t>451561111</t>
  </si>
  <si>
    <t>Lože pod dlažby z kameniva drceného drobného vrstva tl do 100 mm</t>
  </si>
  <si>
    <t>-398551428</t>
  </si>
  <si>
    <t>"zpomalovací práh, zvýšená křižovatka fr. 0/4 tl. 50 mm"213+28,5</t>
  </si>
  <si>
    <t>"pojížděný chodník fr. 2/5 tl. 40 mm"42</t>
  </si>
  <si>
    <t>"parkovací stání s krytem z dlažby - plná konstrukce fr. 2/5 tl. 40 mm"152+73+69+46+42+42+6+3+82</t>
  </si>
  <si>
    <t>"parkovací stání s krytem z dlažby - využití st. betonů fr. 2/5 tl. 40 mm"12+30+15+122+55</t>
  </si>
  <si>
    <t>"komunikace parkoviště s krytem z dlažby - plná konstrukce fr. 2/5 tl. 50 mm"14+14+49+174</t>
  </si>
  <si>
    <t>"chodník fr. 2/5 tl. 30 mm"(63+10+10+65+9+22+27+24+193+14+12+25+8)+(9+4+2+4+7+3+1+1+2+1,5+1,5+2,5+2,5+2+2+3+2)</t>
  </si>
  <si>
    <t>40</t>
  </si>
  <si>
    <t>488995217</t>
  </si>
  <si>
    <t xml:space="preserve">D+M chráničky kabelů - půlené </t>
  </si>
  <si>
    <t>-641557745</t>
  </si>
  <si>
    <t>krabice s víkem</t>
  </si>
  <si>
    <t>"chránička O2"(7,5+6,5+3+10)</t>
  </si>
  <si>
    <t>"chránička vodafone"17</t>
  </si>
  <si>
    <t>"chránička elektro"5</t>
  </si>
  <si>
    <t>Komunikace pozemní</t>
  </si>
  <si>
    <t>41</t>
  </si>
  <si>
    <t>564231111</t>
  </si>
  <si>
    <t>Podklad nebo podsyp ze štěrkopísku ŠP plochy přes 100 m2 tl 100 mm</t>
  </si>
  <si>
    <t>-1888828213</t>
  </si>
  <si>
    <t>(336,20+132,20) *0,30</t>
  </si>
  <si>
    <t>42</t>
  </si>
  <si>
    <t>564251111</t>
  </si>
  <si>
    <t>Podklad nebo podsyp ze štěrkopísku ŠP plochy přes 100 m2 tl 150 mm</t>
  </si>
  <si>
    <t>672901734</t>
  </si>
  <si>
    <t>(258,21+2,10+6,30+160,70+11+6)*0,50</t>
  </si>
  <si>
    <t>9*0,6*0,6</t>
  </si>
  <si>
    <t>43</t>
  </si>
  <si>
    <t>564861111</t>
  </si>
  <si>
    <t>Podklad ze štěrkodrtě ŠD plochy přes 100 m2 tl 200 mm</t>
  </si>
  <si>
    <t>702918922</t>
  </si>
  <si>
    <t>"zpomalovací práh, zvýšená křižovatka"6+7</t>
  </si>
  <si>
    <t>"pojížděný chodník"42</t>
  </si>
  <si>
    <t>"parkovací stání s krytem z dlažby - plná konstrukce"152+73+69+46+42+42+6+3+82</t>
  </si>
  <si>
    <t>"komunikace parkoviště s krytem z dlažby - plná konstrukce"14+14+49+174</t>
  </si>
  <si>
    <t>"chodník"(63+10+10+65+9+22+27+24+193+14+12+25+8)+(9+4+2+4+7+3+1+1+2+1,5+1,5+2,5+2,5+2+2+3+2)</t>
  </si>
  <si>
    <t>"asfaltová vozovka - plná konstrukce fr. 0/63"130</t>
  </si>
  <si>
    <t>navržena sanace zemní pláně tl. 400 mm  - cca 50 % ze všech zpevněných ploch s plnou konstrukcí pro pojíždění</t>
  </si>
  <si>
    <t>"ŠDa 0/125"(42+130+251+515)*0,5</t>
  </si>
  <si>
    <t>"ŠDa 0/63"(42+130+251+515)*0,5</t>
  </si>
  <si>
    <t>44</t>
  </si>
  <si>
    <t>565166101</t>
  </si>
  <si>
    <t>Asfaltový beton vrstva podkladní ACP 22 (obalované kamenivo OKH) tl 80 mm š do 1,5 m</t>
  </si>
  <si>
    <t>151063710</t>
  </si>
  <si>
    <t>ACP 22+</t>
  </si>
  <si>
    <t>"asfaltová vozovka - plná konstrukce"130</t>
  </si>
  <si>
    <t>45</t>
  </si>
  <si>
    <t>567114003</t>
  </si>
  <si>
    <t>Podklad ze směsi stmelené cementem SC C 12/15 (PB III) tl 30 mm</t>
  </si>
  <si>
    <t>1422482866</t>
  </si>
  <si>
    <t>"zpomalovací práh, zvýšená křižovatka"122+74+17</t>
  </si>
  <si>
    <t>"parkovací stání s krytem z dlažby - využití st. betonů - podkladní vyrovnávací beton"12+30+15+122+55</t>
  </si>
  <si>
    <t>46</t>
  </si>
  <si>
    <t>567122114</t>
  </si>
  <si>
    <t>Podklad ze směsi stmelené cementem SC C 8/10 (KSC I) tl 150 mm</t>
  </si>
  <si>
    <t>1000639255</t>
  </si>
  <si>
    <t>"zpomalovací práh, zvýšená křižovatka"6+7+11+4,5</t>
  </si>
  <si>
    <t>47</t>
  </si>
  <si>
    <t>567123114</t>
  </si>
  <si>
    <t>Podklad ze směsi stmelené cementem SC C 5/6 (KSC II) tl 150 mm</t>
  </si>
  <si>
    <t>1119300366</t>
  </si>
  <si>
    <t>48</t>
  </si>
  <si>
    <t>572141111</t>
  </si>
  <si>
    <t>Vyrovnání povrchu dosavadních krytů asfaltovým betonem ACO (AB) tl přes 20 do 40 mm</t>
  </si>
  <si>
    <t>1945258649</t>
  </si>
  <si>
    <t>tl. 30 mm</t>
  </si>
  <si>
    <t>49</t>
  </si>
  <si>
    <t>573191111</t>
  </si>
  <si>
    <t>Postřik infiltrační kationaktivní emulzí v množství 1 kg/m2</t>
  </si>
  <si>
    <t>1410875707</t>
  </si>
  <si>
    <t>0,6 kg/m2</t>
  </si>
  <si>
    <t>50</t>
  </si>
  <si>
    <t>573211107</t>
  </si>
  <si>
    <t>Postřik živičný spojovací z asfaltu v množství 0,30 kg/m2</t>
  </si>
  <si>
    <t>-1900044838</t>
  </si>
  <si>
    <t>"komunikace  - využití st. podkladních  desek"186*2</t>
  </si>
  <si>
    <t>51</t>
  </si>
  <si>
    <t>577134111</t>
  </si>
  <si>
    <t>Asfaltový beton vrstva obrusná ACO 11+ (ABS) tř. I tl 40 mm š do 3 m z nemodifikovaného asfaltu</t>
  </si>
  <si>
    <t>-1106161390</t>
  </si>
  <si>
    <t>52</t>
  </si>
  <si>
    <t>591211111</t>
  </si>
  <si>
    <t>Kladení dlažby z kostek drobných z kamene do lože z kameniva těženého tl 50 mm</t>
  </si>
  <si>
    <t>2102129234</t>
  </si>
  <si>
    <t>53</t>
  </si>
  <si>
    <t>583810071</t>
  </si>
  <si>
    <t>kostka štípaná dlažební žula drobná 12/12</t>
  </si>
  <si>
    <t>-1564165252</t>
  </si>
  <si>
    <t>28,5*1,03 'Přepočtené koeficientem množství</t>
  </si>
  <si>
    <t>54</t>
  </si>
  <si>
    <t>596211110</t>
  </si>
  <si>
    <t>Kladení zámkové dlažby komunikací pro pěší ručně tl 60 mm skupiny A pl do 50 m2</t>
  </si>
  <si>
    <t>354155916</t>
  </si>
  <si>
    <t>55</t>
  </si>
  <si>
    <t>59245018</t>
  </si>
  <si>
    <t>dlažba skladebná betonová 200x100mm tl 60mm přírodní</t>
  </si>
  <si>
    <t>-882915477</t>
  </si>
  <si>
    <t>"chodník"(63+10+10+65+9+22+27+24+193+14+12+25+8)</t>
  </si>
  <si>
    <t>482*1,01 'Přepočtené koeficientem množství</t>
  </si>
  <si>
    <t>56</t>
  </si>
  <si>
    <t>59245006</t>
  </si>
  <si>
    <t>dlažba pro nevidomé betonová 200x100mm tl 60mm barevná</t>
  </si>
  <si>
    <t>1929714708</t>
  </si>
  <si>
    <t>"chodník"(9+4+2+4+7+3+1+1+2+1,5+1,5+2,5+2,5+2+2+3+2)</t>
  </si>
  <si>
    <t>50*1,03 'Přepočtené koeficientem množství</t>
  </si>
  <si>
    <t>57</t>
  </si>
  <si>
    <t>596212213</t>
  </si>
  <si>
    <t>Kladení zámkové dlažby pozemních komunikací ručně tl 80 mm skupiny A pl přes 300 m2</t>
  </si>
  <si>
    <t>-1559826156</t>
  </si>
  <si>
    <t>"parkovací stání s krytem z dlažby - využití st. betonů"12+30+15+122+55</t>
  </si>
  <si>
    <t>58</t>
  </si>
  <si>
    <t>59245020</t>
  </si>
  <si>
    <t>dlažba skladebná betonová 200x100mm tl 80mm přírodní</t>
  </si>
  <si>
    <t>-14390475</t>
  </si>
  <si>
    <t>"pojížděný chodník"40</t>
  </si>
  <si>
    <t>40*1,03 'Přepočtené koeficientem množství</t>
  </si>
  <si>
    <t>59</t>
  </si>
  <si>
    <t>59245005</t>
  </si>
  <si>
    <t>dlažba skladebná betonová 200x100mm tl 80mm barevná</t>
  </si>
  <si>
    <t>-1322862280</t>
  </si>
  <si>
    <t>60</t>
  </si>
  <si>
    <t>592452242</t>
  </si>
  <si>
    <t>dlažba zámková betonová tvaru I základní pro nevidomé 200x165mm tl 80mm barevná</t>
  </si>
  <si>
    <t>-1405550659</t>
  </si>
  <si>
    <t>"pojížděný chodník"2</t>
  </si>
  <si>
    <t>2*1,03 'Přepočtené koeficientem množství</t>
  </si>
  <si>
    <t>61</t>
  </si>
  <si>
    <t>596212313</t>
  </si>
  <si>
    <t>Kladení zámkové dlažby pozemních komunikací ručně tl do 100 mm skupiny A pl přes 300 m2</t>
  </si>
  <si>
    <t>-48351174</t>
  </si>
  <si>
    <t>62</t>
  </si>
  <si>
    <t>59245296</t>
  </si>
  <si>
    <t>dlažba zámková betonová tvaru I 200x165mm tl 100mm přírodní</t>
  </si>
  <si>
    <t>734413673</t>
  </si>
  <si>
    <t>251</t>
  </si>
  <si>
    <t>251*1,01 'Přepočtené koeficientem množství</t>
  </si>
  <si>
    <t>63</t>
  </si>
  <si>
    <t>59245279</t>
  </si>
  <si>
    <t>dlažba zámková betonová tvaru I 200x165mm tl 100mm barevná</t>
  </si>
  <si>
    <t>-30786629</t>
  </si>
  <si>
    <t>"žlutá"213</t>
  </si>
  <si>
    <t>213*1,01 'Přepočtené koeficientem množství</t>
  </si>
  <si>
    <t>64</t>
  </si>
  <si>
    <t>596218213</t>
  </si>
  <si>
    <t xml:space="preserve">Kladení zámkové dlažby pozemních komunikací ručně tl 80 mm skupiny A pl do betonového lože </t>
  </si>
  <si>
    <t>-527725390</t>
  </si>
  <si>
    <t>Poznámka k položce:_x000D_
 odečteno z výkresu D.1.1.2 – A Situace, D.1.1.2 – C Vzorové příčné řezy</t>
  </si>
  <si>
    <t>"úžlabí  podélně u čp. 833"26,6*0,2</t>
  </si>
  <si>
    <t>65</t>
  </si>
  <si>
    <t>-1758208768</t>
  </si>
  <si>
    <t>5,32*1,03 'Přepočtené koeficientem množství</t>
  </si>
  <si>
    <t>66</t>
  </si>
  <si>
    <t>599632112</t>
  </si>
  <si>
    <t xml:space="preserve">Vyspárování ploch nájezdových ramp z drobného kameniva fr.0-4 mm stabilizovaného cementem   </t>
  </si>
  <si>
    <t>1239824748</t>
  </si>
  <si>
    <t>Trubní vedení</t>
  </si>
  <si>
    <t>67</t>
  </si>
  <si>
    <t>871353123</t>
  </si>
  <si>
    <t>Montáž kanalizačního potrubí hladkého plnostěnného SN 12 z PVC-U DN 200</t>
  </si>
  <si>
    <t>-721101263</t>
  </si>
  <si>
    <t>"přípojka č.1"5</t>
  </si>
  <si>
    <t>"přípojka č.2"6</t>
  </si>
  <si>
    <t>"přípojka č.3"2</t>
  </si>
  <si>
    <t>"přípojka č.4"12</t>
  </si>
  <si>
    <t>"přípojka č.5"2</t>
  </si>
  <si>
    <t>"přípojka č.6"21</t>
  </si>
  <si>
    <t>68</t>
  </si>
  <si>
    <t>28611262</t>
  </si>
  <si>
    <t>trubka kanalizační PVC-U plnostěnná jednovrstvá DN 200x3000mm SN12</t>
  </si>
  <si>
    <t>2112466807</t>
  </si>
  <si>
    <t>69</t>
  </si>
  <si>
    <t>877350310</t>
  </si>
  <si>
    <t>Montáž kolen na kanalizačním potrubí z PP nebo tvrdého PVC trub hladkých plnostěnných DN 200</t>
  </si>
  <si>
    <t>-1459967876</t>
  </si>
  <si>
    <t>70</t>
  </si>
  <si>
    <t>28617183</t>
  </si>
  <si>
    <t>koleno kanalizační PP třívrstvé SN16 DN 200x45°</t>
  </si>
  <si>
    <t>-2048050773</t>
  </si>
  <si>
    <t>71</t>
  </si>
  <si>
    <t>890411578</t>
  </si>
  <si>
    <t>Pročištění stávajících vpustí</t>
  </si>
  <si>
    <t>1095641606</t>
  </si>
  <si>
    <t>72</t>
  </si>
  <si>
    <t>890411579</t>
  </si>
  <si>
    <t xml:space="preserve">Pročištění stávajících přípojek DN200  tlakovou vodou DN 200 pro budoucí napojení </t>
  </si>
  <si>
    <t>-1841064317</t>
  </si>
  <si>
    <t>3+4+5,5</t>
  </si>
  <si>
    <t>73</t>
  </si>
  <si>
    <t>894812613</t>
  </si>
  <si>
    <t>Vyříznutí a utěsnění otvoru ve stěně šachty DN 200</t>
  </si>
  <si>
    <t>-695889108</t>
  </si>
  <si>
    <t>"UV1 – do bet .šachty"1</t>
  </si>
  <si>
    <t>"UV2, UV3, UV5 – napojena do stáv. přípojky od vybourané vpusti"1+1+1</t>
  </si>
  <si>
    <t>"UV4 – napojení do dna uv s odtokem"1</t>
  </si>
  <si>
    <t>"UV6 – napojení do kanalizační trouby kameninové"1</t>
  </si>
  <si>
    <t>74</t>
  </si>
  <si>
    <t>895411580</t>
  </si>
  <si>
    <t>D+M sorpční vpusti</t>
  </si>
  <si>
    <t>840952267</t>
  </si>
  <si>
    <t>"UV6"1</t>
  </si>
  <si>
    <t>75</t>
  </si>
  <si>
    <t>890411852</t>
  </si>
  <si>
    <t>Bourání UV z prefabrikovaných skruží strojně</t>
  </si>
  <si>
    <t>2060752065</t>
  </si>
  <si>
    <t>76</t>
  </si>
  <si>
    <t>895941341</t>
  </si>
  <si>
    <t>Osazení vpusti uliční DN 500 z betonových dílců dno s výtokem</t>
  </si>
  <si>
    <t>1544152130</t>
  </si>
  <si>
    <t>77</t>
  </si>
  <si>
    <t>59224472</t>
  </si>
  <si>
    <t>vpusť uliční DN 500 kaliště s odtokem 150mm 500/245x65mm</t>
  </si>
  <si>
    <t>957197649</t>
  </si>
  <si>
    <t>78</t>
  </si>
  <si>
    <t>895941343</t>
  </si>
  <si>
    <t>Osazení vpusti uliční DN 500 z betonových dílců dno vysoké s kalištěm</t>
  </si>
  <si>
    <t>723954193</t>
  </si>
  <si>
    <t>79</t>
  </si>
  <si>
    <t>59224470</t>
  </si>
  <si>
    <t>vpusť uliční DN 500 kaliště vysoké 500/525x65mm</t>
  </si>
  <si>
    <t>1398883183</t>
  </si>
  <si>
    <t>80</t>
  </si>
  <si>
    <t>895941352</t>
  </si>
  <si>
    <t>Osazení vpusti uliční DN 500 z betonových dílců skruž horní pro obddélníkovou  vtokovou mříž</t>
  </si>
  <si>
    <t>-1951855025</t>
  </si>
  <si>
    <t>81</t>
  </si>
  <si>
    <t>592244606</t>
  </si>
  <si>
    <t>skruž horní pro obddélníkovou vtokovou mříž 500 x 300 mm</t>
  </si>
  <si>
    <t>141709895</t>
  </si>
  <si>
    <t>82</t>
  </si>
  <si>
    <t>895941361</t>
  </si>
  <si>
    <t>Osazení vpusti uliční DN 500 z betonových dílců skruž středová 290 mm</t>
  </si>
  <si>
    <t>666218294</t>
  </si>
  <si>
    <t>83</t>
  </si>
  <si>
    <t>59224461</t>
  </si>
  <si>
    <t>vpusť uliční DN 500 skruž průběžná nízká betonová 500/290x65mm</t>
  </si>
  <si>
    <t>-1085075726</t>
  </si>
  <si>
    <t>84</t>
  </si>
  <si>
    <t>895941362</t>
  </si>
  <si>
    <t>Osazení vpusti uliční DN 500 z betonových dílců skruž středová 590 mm</t>
  </si>
  <si>
    <t>1073007784</t>
  </si>
  <si>
    <t>Poznámka k položce:_x000D_
 odečteno z výkresu C.3 – Koordinační situace</t>
  </si>
  <si>
    <t>85</t>
  </si>
  <si>
    <t>59224462</t>
  </si>
  <si>
    <t>vpusť uliční DN 500 skruž průběžná vysoká betonová 500/590x65mm</t>
  </si>
  <si>
    <t>337981047</t>
  </si>
  <si>
    <t>86</t>
  </si>
  <si>
    <t>895941367</t>
  </si>
  <si>
    <t>Osazení vpusti uliční DN 500 z betonových dílců skruž se zápachovou uzávěrkou</t>
  </si>
  <si>
    <t>2024617193</t>
  </si>
  <si>
    <t>87</t>
  </si>
  <si>
    <t>59224467</t>
  </si>
  <si>
    <t>vpusť uliční DN 500 skruž průběžná 500/590x65mm betonová se zápachovou uzávěrkou 150mm PVC</t>
  </si>
  <si>
    <t>-100464797</t>
  </si>
  <si>
    <t>88</t>
  </si>
  <si>
    <t>899132111</t>
  </si>
  <si>
    <t>Výměna (výšková úprava) poklopu kanalizačního samonivelačního s ošetřením podkladu hloubky do 25 cm</t>
  </si>
  <si>
    <t>-1570903760</t>
  </si>
  <si>
    <t>89</t>
  </si>
  <si>
    <t>55241034</t>
  </si>
  <si>
    <t>poklop šachtový litinový kruhový DN 600 bez ventilace tř D400 v samonivelačním rámu pro extrémní dopravní zatížení</t>
  </si>
  <si>
    <t>-991755877</t>
  </si>
  <si>
    <t>90</t>
  </si>
  <si>
    <t>552410348</t>
  </si>
  <si>
    <t>poklop šachtový litinový kruhový DN 600 s ventilací tř D400 v samonivelačním rámu pro extrémní dopravní zatížení</t>
  </si>
  <si>
    <t>-2123806454</t>
  </si>
  <si>
    <t>91</t>
  </si>
  <si>
    <t>899204112</t>
  </si>
  <si>
    <t>Osazení mříží litinových včetně rámů a košů na bahno pro třídu zatížení D400, E600</t>
  </si>
  <si>
    <t>-927093290</t>
  </si>
  <si>
    <t>92</t>
  </si>
  <si>
    <t>55242320</t>
  </si>
  <si>
    <t>mříž vtoková litinová plochá 500x300mm</t>
  </si>
  <si>
    <t>1111321242</t>
  </si>
  <si>
    <t>93</t>
  </si>
  <si>
    <t>55241000</t>
  </si>
  <si>
    <t>koš kalový pod kruhovou mříž - lehký</t>
  </si>
  <si>
    <t>-1605617003</t>
  </si>
  <si>
    <t>Ostatní konstrukce a práce, bourání</t>
  </si>
  <si>
    <t>94</t>
  </si>
  <si>
    <t>914111112</t>
  </si>
  <si>
    <t>Montáž svislé dopravní značky do velikosti 1 m2 páskováním na sloup</t>
  </si>
  <si>
    <t>-376218769</t>
  </si>
  <si>
    <t xml:space="preserve">Poznámka k položce:_x000D_
 Veškeré (rozhodující) položky jsou určeny planimetricky pomocí programu  ACAD_x000D_
Vše viz výkresy SO 101_x000D_
</t>
  </si>
  <si>
    <t xml:space="preserve">demontovaní dopravní značení </t>
  </si>
  <si>
    <t>"B29"1</t>
  </si>
  <si>
    <t>"IP 4b"1</t>
  </si>
  <si>
    <t>"IS 22c"1</t>
  </si>
  <si>
    <t>"IP 12"1</t>
  </si>
  <si>
    <t>"E13 a textem –  PRO VOZIDLA POSKYTUJÍCÍ SOC.SLUŽBY  + E13 Po-Ne – 7-18 hod." 1+1</t>
  </si>
  <si>
    <t>"IZ 8a + B 20  Zóna s dopravním omezením (začátek) + nejvyšší dovolená rychlost 30 km/hod"1+1</t>
  </si>
  <si>
    <t>"IZ 8b + B 20 konec zóny s dopravním omezením + nejvyšší dovolená rychlost 30 km/hod"1+1</t>
  </si>
  <si>
    <t>"B2"1</t>
  </si>
  <si>
    <t>"C2b"1</t>
  </si>
  <si>
    <t>"C2c"1</t>
  </si>
  <si>
    <t>"IP 11a"1</t>
  </si>
  <si>
    <t xml:space="preserve"> "IP 12"1</t>
  </si>
  <si>
    <t>95</t>
  </si>
  <si>
    <t>40445620</t>
  </si>
  <si>
    <t>zákazové, příkazové dopravní značky B1-B34, C1-15 700mm</t>
  </si>
  <si>
    <t>-1996762837</t>
  </si>
  <si>
    <t>96</t>
  </si>
  <si>
    <t>40445625</t>
  </si>
  <si>
    <t>informativní značky provozní IP8, IP9, IP11-IP13 500x700mm</t>
  </si>
  <si>
    <t>1682367659</t>
  </si>
  <si>
    <t>97</t>
  </si>
  <si>
    <t>914511112</t>
  </si>
  <si>
    <t>Montáž sloupku dopravních značek délky do 3,5 m s betonovým základem a patkou D 60 mm</t>
  </si>
  <si>
    <t>1919038281</t>
  </si>
  <si>
    <t>98</t>
  </si>
  <si>
    <t>40445235</t>
  </si>
  <si>
    <t>sloupek pro dopravní značku Al D 60mm v 3,5m</t>
  </si>
  <si>
    <t>1240061603</t>
  </si>
  <si>
    <t>99</t>
  </si>
  <si>
    <t>404452351</t>
  </si>
  <si>
    <t>sloupek pro dopravní značku Al D 60mm v 4,5m</t>
  </si>
  <si>
    <t>-1917885684</t>
  </si>
  <si>
    <t>100</t>
  </si>
  <si>
    <t>40445240</t>
  </si>
  <si>
    <t>patka pro sloupek Al D 60mm</t>
  </si>
  <si>
    <t>764317804</t>
  </si>
  <si>
    <t>101</t>
  </si>
  <si>
    <t>40445253</t>
  </si>
  <si>
    <t>víčko plastové na sloupek D 60mm</t>
  </si>
  <si>
    <t>487359428</t>
  </si>
  <si>
    <t>102</t>
  </si>
  <si>
    <t>40445256</t>
  </si>
  <si>
    <t>svorka upínací na sloupek dopravní značky D 60mm</t>
  </si>
  <si>
    <t>905375092</t>
  </si>
  <si>
    <t>103</t>
  </si>
  <si>
    <t>915111111</t>
  </si>
  <si>
    <t>Vodorovné dopravní značení dělící čáry souvislé š 125 mm základní bílá barva</t>
  </si>
  <si>
    <t>-824365297</t>
  </si>
  <si>
    <t>Poznámka k položce:_x000D_
odečteno z výkresu C.3 – Koordinační situace, D.1.1. Technická zpráva</t>
  </si>
  <si>
    <t>"V 10a stání podélné"4</t>
  </si>
  <si>
    <t>" 10b kolmé stání"81</t>
  </si>
  <si>
    <t>"V 10c stání šikmé"165</t>
  </si>
  <si>
    <t>104</t>
  </si>
  <si>
    <t>915111125</t>
  </si>
  <si>
    <t>Vodorovné dopravní značení dělící čáry přerušované š 125 mm základní žlutá barva</t>
  </si>
  <si>
    <t>261959870</t>
  </si>
  <si>
    <t>"V12d – zákaz stání"18</t>
  </si>
  <si>
    <t>105</t>
  </si>
  <si>
    <t>915131111</t>
  </si>
  <si>
    <t>Vodorovné dopravní značení přechody pro chodce, šipky, symboly základní bílá barva</t>
  </si>
  <si>
    <t>1077395479</t>
  </si>
  <si>
    <t>"V15 – symbol – Osoba na invalidním vozíku" 2</t>
  </si>
  <si>
    <t>106</t>
  </si>
  <si>
    <t>915211111</t>
  </si>
  <si>
    <t>Vodorovné dopravní značení dělící čáry souvislé š 125 mm bílý plast</t>
  </si>
  <si>
    <t>337966167</t>
  </si>
  <si>
    <t>107</t>
  </si>
  <si>
    <t>915211115</t>
  </si>
  <si>
    <t>Vodorovné dopravní značení dělící čáry souvislé š 125 mm žlutý plast</t>
  </si>
  <si>
    <t>-309664791</t>
  </si>
  <si>
    <t>108</t>
  </si>
  <si>
    <t>915231111</t>
  </si>
  <si>
    <t>Vodorovné dopravní značení přechody pro chodce, šipky, symboly bílý plast</t>
  </si>
  <si>
    <t>1286731211</t>
  </si>
  <si>
    <t>109</t>
  </si>
  <si>
    <t>915611111</t>
  </si>
  <si>
    <t>Předznačení vodorovného liniového značení</t>
  </si>
  <si>
    <t>-481733534</t>
  </si>
  <si>
    <t>110</t>
  </si>
  <si>
    <t>915621111</t>
  </si>
  <si>
    <t>Předznačení vodorovného plošného značení</t>
  </si>
  <si>
    <t>925325826</t>
  </si>
  <si>
    <t>111</t>
  </si>
  <si>
    <t>916131113</t>
  </si>
  <si>
    <t>Osazení silničního obrubníku betonového ležatého s boční opěrou do lože z betonu prostého</t>
  </si>
  <si>
    <t>318073714</t>
  </si>
  <si>
    <t>(7+2)*0,6</t>
  </si>
  <si>
    <t>112</t>
  </si>
  <si>
    <t>592170714</t>
  </si>
  <si>
    <t>obrubník silniční betonový sklopený 600x300x300mm</t>
  </si>
  <si>
    <t>-671064336</t>
  </si>
  <si>
    <t>7*0,6</t>
  </si>
  <si>
    <t>113</t>
  </si>
  <si>
    <t>592170715</t>
  </si>
  <si>
    <t>obrubník silniční betonový sklopený přechodový  600x300x300mm</t>
  </si>
  <si>
    <t>-1811049126</t>
  </si>
  <si>
    <t>2*0,6</t>
  </si>
  <si>
    <t>114</t>
  </si>
  <si>
    <t>916131213</t>
  </si>
  <si>
    <t>Osazení silničního obrubníku betonového stojatého s boční opěrou do lože z betonu prostého</t>
  </si>
  <si>
    <t>745673636</t>
  </si>
  <si>
    <t>1,080+1,334+7,545+2,001+2,836+28,830+1,485+1,000+1,974+1,000+36,183+4,000+34,200+31,600+8,400+2,500+2,500</t>
  </si>
  <si>
    <t>8,706+6,280+7,580+4,409+4,561+10,500+0,311+0,769+11,884+3,845+2,105+4,561+0,662+8,428+1,077+3,779+0,369+0,616+2,731+1,846+1,359+3,368</t>
  </si>
  <si>
    <t>"vnější poloměr 0,5 m"1,1+1,1</t>
  </si>
  <si>
    <t>"vnější poloměr 1 m"1,1+0,8+2,1+1,2</t>
  </si>
  <si>
    <t>"rohový vnitřní 90 (délka rohů 0,25 + 0,25 m)"6*0,5</t>
  </si>
  <si>
    <t>"silniční obruba nájezdová"19,8+7+2,6+17,6+2,05+13,5+21,2+34,7+3,5+7,9+7,4+3,5+10+10</t>
  </si>
  <si>
    <t>"silniční obruba přechodová levá"11+"pravá"6</t>
  </si>
  <si>
    <t>115</t>
  </si>
  <si>
    <t>59217031</t>
  </si>
  <si>
    <t>obrubník silniční betonový 1000x150x250mm</t>
  </si>
  <si>
    <t>498887823</t>
  </si>
  <si>
    <t>116</t>
  </si>
  <si>
    <t>59217032</t>
  </si>
  <si>
    <t>obrubník silniční betonový 1000x150x150mm</t>
  </si>
  <si>
    <t>1788474798</t>
  </si>
  <si>
    <t>117</t>
  </si>
  <si>
    <t>59217030</t>
  </si>
  <si>
    <t>obrubník silniční betonový přechodový 1000x150x150-250mm</t>
  </si>
  <si>
    <t>-2097000921</t>
  </si>
  <si>
    <t>118</t>
  </si>
  <si>
    <t>59217078</t>
  </si>
  <si>
    <t>obrubník silniční obloukový betonový R 0,5-2m 150x250mm</t>
  </si>
  <si>
    <t>999467167</t>
  </si>
  <si>
    <t>119</t>
  </si>
  <si>
    <t>592170784</t>
  </si>
  <si>
    <t>obrubník silniční rohový  vnitřní  90 betonový 150x250mm</t>
  </si>
  <si>
    <t>-1411831317</t>
  </si>
  <si>
    <t>120</t>
  </si>
  <si>
    <t>916231213</t>
  </si>
  <si>
    <t>Osazení chodníkového obrubníku betonového stojatého s boční opěrou do lože z betonu prostého</t>
  </si>
  <si>
    <t>287471591</t>
  </si>
  <si>
    <t>38,485+2,196+5,642+5,108+0,276+0,589+11,302+2,500+34,208+4,298+39,634+2,534+7,016+2,884+7,332+2,994+20,910+4,350+4,350+4,500+2,343+4,301+1,550+1,667</t>
  </si>
  <si>
    <t>0,291+0,343+3,210+1,160+2,260+5,746+1,963+1,500+1,504+3,087+3,677+2,903+3,121+3,620+6,218+6,484+2,597+6,325+5,781</t>
  </si>
  <si>
    <t>1,625+4,623+6,950+10,509+11,327+5,750+4,336+3,426+6,283+3,144+1,575+0,783+3,133</t>
  </si>
  <si>
    <t>9,904+7,246+2,350+4,231+0,299+5,443+4,039+0,069+3,363+5,354+2,583+4,125+1,564+3,220+1,556</t>
  </si>
  <si>
    <t>9,621+40,535+1,575+3,139+1,571+1,571+7,849+1,568+9,425+12</t>
  </si>
  <si>
    <t>121</t>
  </si>
  <si>
    <t>59217007</t>
  </si>
  <si>
    <t>obrubník parkový betonový 500x80x200mm</t>
  </si>
  <si>
    <t>1050079779</t>
  </si>
  <si>
    <t>480,423*1,01 'Přepočtené koeficientem množství</t>
  </si>
  <si>
    <t>122</t>
  </si>
  <si>
    <t>916781111</t>
  </si>
  <si>
    <t>Zpomalovací plastový práh pro přejezdovou rychlost 30 km/h</t>
  </si>
  <si>
    <t>1452867140</t>
  </si>
  <si>
    <t>jedná se o dočasné řešení před provedením stavebních úprav</t>
  </si>
  <si>
    <t>"Z12"4,5+4,5</t>
  </si>
  <si>
    <t>123</t>
  </si>
  <si>
    <t>916991121</t>
  </si>
  <si>
    <t>Lože pod obrubníky, krajníky nebo obruby z dlažebních kostek z betonu prostého</t>
  </si>
  <si>
    <t>67973922</t>
  </si>
  <si>
    <t>(336,20+132,20)*0,30*0,06</t>
  </si>
  <si>
    <t>124</t>
  </si>
  <si>
    <t>919721231</t>
  </si>
  <si>
    <t>Geomříž pro vyztužení asfaltového povrchu ze skelných vláken s geotextilií pevnost 25 kN/m</t>
  </si>
  <si>
    <t>-491885160</t>
  </si>
  <si>
    <t>125</t>
  </si>
  <si>
    <t>919726122</t>
  </si>
  <si>
    <t>Geotextilie pro ochranu, separaci a filtraci netkaná měrná hm přes 200 do 300 g/m2</t>
  </si>
  <si>
    <t>47363336</t>
  </si>
  <si>
    <t>"pojížděný chodník"42*1,3</t>
  </si>
  <si>
    <t>"parkovací stání s krytem z dlažby - plná konstrukce"152+73+69+46+42+42+6+3+8,5+82-85*0,1</t>
  </si>
  <si>
    <t>"komunikace parkoviště s krytem z dlažby - plná konstrukce"(14+14+49+174)</t>
  </si>
  <si>
    <t>"chodník"((63+10+10+65+9+22+27+24+193+14+12+25+8)+(9+4+2+4+7+3+1+1+2+1,5+1,5+2,5+2,5+2+2+3+2))*1,3</t>
  </si>
  <si>
    <t>"asfaltová vozovka - plná konstrukce fr. 0/63"130*1,3</t>
  </si>
  <si>
    <t>126</t>
  </si>
  <si>
    <t>919732212</t>
  </si>
  <si>
    <t xml:space="preserve">Zalití napojovací spárypro napojení na stávající  stavy </t>
  </si>
  <si>
    <t>1230667857</t>
  </si>
  <si>
    <t>Zalití napojovacích spár asf. modifikovanou zálivkou v silnici:</t>
  </si>
  <si>
    <t xml:space="preserve">6,5+5+7+5,75+2+5,40 </t>
  </si>
  <si>
    <t>Zalití napojovacích spár asf. modifikovanou zálivkou v chodnících:</t>
  </si>
  <si>
    <t>2,5+3,20+3,60+3,70+2,60+4,70+7</t>
  </si>
  <si>
    <t>127</t>
  </si>
  <si>
    <t>919735124</t>
  </si>
  <si>
    <t>Řezání stávajícího betonového krytu hl přes 150 do 200 mm</t>
  </si>
  <si>
    <t>-1681910854</t>
  </si>
  <si>
    <t>"řezání spáry do stávajícíhc betonových  desek tl. 170  pro položení silničí obruby"12+6+17+15+20+5+10+6</t>
  </si>
  <si>
    <t>"řezání spáry do stávajícíhc betonových  desek tl. 170  pro osazení chodníkových obruby - vyříznutí komůrky"(12+6+17+15+20+5+10+6)*2</t>
  </si>
  <si>
    <t>128</t>
  </si>
  <si>
    <t>919735132</t>
  </si>
  <si>
    <t xml:space="preserve">Ošetření řezných spar - začištění - příprava pro přisazení silničních obrub </t>
  </si>
  <si>
    <t>1832752823</t>
  </si>
  <si>
    <t xml:space="preserve">12+6+17+15+20+5+10+6 </t>
  </si>
  <si>
    <t>129</t>
  </si>
  <si>
    <t>919735133</t>
  </si>
  <si>
    <t>Očištění řezané betonové spára tl. 170 mm</t>
  </si>
  <si>
    <t>1328536946</t>
  </si>
  <si>
    <t>130</t>
  </si>
  <si>
    <t>938909311</t>
  </si>
  <si>
    <t>Čištění vozovek metením strojně podkladu nebo krytu betonového nebo živičného</t>
  </si>
  <si>
    <t>1564085448</t>
  </si>
  <si>
    <t>131</t>
  </si>
  <si>
    <t>966001213</t>
  </si>
  <si>
    <t xml:space="preserve">Odstranění lavičky s opěradly </t>
  </si>
  <si>
    <t>632853306</t>
  </si>
  <si>
    <t>"odoz na skládku investor ado 2 km"2</t>
  </si>
  <si>
    <t>132</t>
  </si>
  <si>
    <t>966001214</t>
  </si>
  <si>
    <t>Odstranění dřevěného sedáku položeného na patkách</t>
  </si>
  <si>
    <t>57912358</t>
  </si>
  <si>
    <t>"odoz na skládku investor ado 2 km"1</t>
  </si>
  <si>
    <t>133</t>
  </si>
  <si>
    <t>966006131</t>
  </si>
  <si>
    <t>Odstranění značek dopravních nebo orientačních se sloupky uklínovanými kameny</t>
  </si>
  <si>
    <t>-1057929704</t>
  </si>
  <si>
    <t>"B2 – 1ks + 1x sloupek (sneseno kompletně – značka ve špatném stavu)"1</t>
  </si>
  <si>
    <t>"IP11 b –parkoviště – 1ks + 1x sloupek (sneseno kompletně)"1</t>
  </si>
  <si>
    <t>"IP12 – Vyhrazené parkoviště – 1 x + 1 ks sloupku+ 2x dodatková tabulka E13 - značení bude sneseno a umístěno do nové polohy"1</t>
  </si>
  <si>
    <t>"IP4b – 1 ks + 1 sloupek značení bude sneseno a umístěno do nové polohy na nový sloupek"1</t>
  </si>
  <si>
    <t>"IS 22c – umístěna na st. stožáru, bude sneseno a umístěno do nové polohy na nový sloupek"1</t>
  </si>
  <si>
    <t>"B29 - 1ks + 1x sloupek - značení bude sneseno a umístěno do nové polohy na nový sloupek"1</t>
  </si>
  <si>
    <t>"IZ8 a + 1 sloupek – sneseno a umístěno do nové polohy na nový sloupek"1</t>
  </si>
  <si>
    <t>"IZ8 b+ 1 sloupek  – sneseno a umístěno do nové polohy na nový sloupek"1</t>
  </si>
  <si>
    <t>134</t>
  </si>
  <si>
    <t>979054451</t>
  </si>
  <si>
    <t>Očištění vybouraných zámkových dlaždic s původním spárováním z kameniva těženého</t>
  </si>
  <si>
    <t>-9798219</t>
  </si>
  <si>
    <t>997</t>
  </si>
  <si>
    <t>Přesun sutě</t>
  </si>
  <si>
    <t>135</t>
  </si>
  <si>
    <t>997221551</t>
  </si>
  <si>
    <t>Vodorovná doprava suti ze sypkých materiálů do 1 km</t>
  </si>
  <si>
    <t>-1470426152</t>
  </si>
  <si>
    <t>"beton"132,925+483+0,416+0,075+0,15+3,72</t>
  </si>
  <si>
    <t>"kamenivo"6,96+216,195</t>
  </si>
  <si>
    <t>"živice"40,82</t>
  </si>
  <si>
    <t>136</t>
  </si>
  <si>
    <t>997221559</t>
  </si>
  <si>
    <t>Příplatek ZKD 1 km u vodorovné dopravy suti ze sypkých materiálů</t>
  </si>
  <si>
    <t>-1615102845</t>
  </si>
  <si>
    <t>884,261*9</t>
  </si>
  <si>
    <t>137</t>
  </si>
  <si>
    <t>997221561</t>
  </si>
  <si>
    <t>Vodorovná doprava suti z kusových materiálů do 1 km</t>
  </si>
  <si>
    <t>-1151911477</t>
  </si>
  <si>
    <t>"dlažba 400/400 a 500/500"4,59</t>
  </si>
  <si>
    <t>"dlažba zámková"1,53</t>
  </si>
  <si>
    <t>138</t>
  </si>
  <si>
    <t>997221569</t>
  </si>
  <si>
    <t>Příplatek ZKD 1 km u vodorovné dopravy suti z kusových materiálů</t>
  </si>
  <si>
    <t>-1669346490</t>
  </si>
  <si>
    <t>6,12*9</t>
  </si>
  <si>
    <t>139</t>
  </si>
  <si>
    <t>997221571</t>
  </si>
  <si>
    <t>Vodorovná doprava vybouraných hmot do 1 km</t>
  </si>
  <si>
    <t>655390773</t>
  </si>
  <si>
    <t>"obrubníky"106,903</t>
  </si>
  <si>
    <t>"UV"2,93</t>
  </si>
  <si>
    <t>140</t>
  </si>
  <si>
    <t>997221579</t>
  </si>
  <si>
    <t>Příplatek ZKD 1 km u vodorovné dopravy vybouraných hmot</t>
  </si>
  <si>
    <t>-984338674</t>
  </si>
  <si>
    <t>109,833*9</t>
  </si>
  <si>
    <t>141</t>
  </si>
  <si>
    <t>997221611</t>
  </si>
  <si>
    <t>Nakládání suti na dopravní prostředky pro vodorovnou dopravu</t>
  </si>
  <si>
    <t>773448828</t>
  </si>
  <si>
    <t>884,261+6,120</t>
  </si>
  <si>
    <t>142</t>
  </si>
  <si>
    <t>997221612</t>
  </si>
  <si>
    <t>Nakládání vybouraných hmot na dopravní prostředky pro vodorovnou dopravu</t>
  </si>
  <si>
    <t>-1242937813</t>
  </si>
  <si>
    <t>143</t>
  </si>
  <si>
    <t>997221861</t>
  </si>
  <si>
    <t>Poplatek za uložení na recyklační skládce (skládkovné) stavebního odpadu z prostého betonu pod kódem 17 01 01</t>
  </si>
  <si>
    <t>844560023</t>
  </si>
  <si>
    <t>144</t>
  </si>
  <si>
    <t>997221873</t>
  </si>
  <si>
    <t>Poplatek za uložení na recyklační skládce (skládkovné) stavebního odpadu zeminy a kamení zatříděného do Katalogu odpadů pod kódem 17 05 04</t>
  </si>
  <si>
    <t>-730261086</t>
  </si>
  <si>
    <t>145</t>
  </si>
  <si>
    <t>997221875</t>
  </si>
  <si>
    <t>Poplatek za uložení na recyklační skládce (skládkovné) stavebního odpadu asfaltového bez obsahu dehtu zatříděného do Katalogu odpadů pod kódem 17 03 02</t>
  </si>
  <si>
    <t>249190674</t>
  </si>
  <si>
    <t>998</t>
  </si>
  <si>
    <t>Přesun hmot</t>
  </si>
  <si>
    <t>146</t>
  </si>
  <si>
    <t>998223011</t>
  </si>
  <si>
    <t>Přesun hmot pro pozemní komunikace s krytem dlážděným</t>
  </si>
  <si>
    <t>281139445</t>
  </si>
  <si>
    <t>PSV</t>
  </si>
  <si>
    <t>Práce a dodávky PSV</t>
  </si>
  <si>
    <t>711</t>
  </si>
  <si>
    <t>Izolace proti vodě, vlhkosti a plynům</t>
  </si>
  <si>
    <t>147</t>
  </si>
  <si>
    <t>711161215</t>
  </si>
  <si>
    <t>Izolace proti zemní vlhkosti nopovou fólií svislá, nopek v 20,0 mm, tl do 1,0 mm</t>
  </si>
  <si>
    <t>-325500731</t>
  </si>
  <si>
    <t>12*0,5</t>
  </si>
  <si>
    <t>148</t>
  </si>
  <si>
    <t>711161383</t>
  </si>
  <si>
    <t>Izolace proti zemní vlhkosti nopovou fólií ukončení horní lištou</t>
  </si>
  <si>
    <t>-1138841750</t>
  </si>
  <si>
    <t xml:space="preserve">SO 401 - Veřejné osvětlení </t>
  </si>
  <si>
    <t>HSV - HSV</t>
  </si>
  <si>
    <t xml:space="preserve">    401 - Veřejné osvětlení</t>
  </si>
  <si>
    <t>401</t>
  </si>
  <si>
    <t>Veřejné osvětlení</t>
  </si>
  <si>
    <t>Veřejné osvětlení dle samostatného rozpočtu</t>
  </si>
  <si>
    <t>2115079</t>
  </si>
  <si>
    <t>SO 701 -  Kontejnerové stání</t>
  </si>
  <si>
    <t>Pardubice</t>
  </si>
  <si>
    <t>Statuární město Pardubice,  MO III</t>
  </si>
  <si>
    <t xml:space="preserve">PRODIN </t>
  </si>
  <si>
    <t>CZ 25292161</t>
  </si>
  <si>
    <t>Radek Tušíl</t>
  </si>
  <si>
    <t xml:space="preserve">    5 - Komunikace</t>
  </si>
  <si>
    <t xml:space="preserve">    99 - Přesun hmot</t>
  </si>
  <si>
    <t xml:space="preserve">    767 - Konstrukce zámečnické</t>
  </si>
  <si>
    <t>132251101</t>
  </si>
  <si>
    <t>Hloubení rýh nezapažených š do 800 mm v hornině třídy těžitelnosti I skupiny 3 objem do 20 m3 strojně</t>
  </si>
  <si>
    <t>2003783739</t>
  </si>
  <si>
    <t>Poznámka k položce:_x000D_
odečteno z výkresu  D 1.8.2 Kontejnerová stání</t>
  </si>
  <si>
    <t>2*5,64*0,48*0,8+6,57*0,48*0,8+2*1,345*0,4*0,8+1,44*0,48*0,8</t>
  </si>
  <si>
    <t>162751115</t>
  </si>
  <si>
    <t>Vodorovné přemístění přes 7 000 do 8000 m výkopku/sypaniny z horniny třídy těžitelnosti I skupiny 1 až 3</t>
  </si>
  <si>
    <t>37352354</t>
  </si>
  <si>
    <t>-958469266</t>
  </si>
  <si>
    <t>8,268*1,8</t>
  </si>
  <si>
    <t>-17935029</t>
  </si>
  <si>
    <t>2022096964</t>
  </si>
  <si>
    <t>6,85*4,98+2*1,5*0,2</t>
  </si>
  <si>
    <t>279311951</t>
  </si>
  <si>
    <t>Základová zeď z betonu prostého tř. C 20/25</t>
  </si>
  <si>
    <t>-1336158267</t>
  </si>
  <si>
    <t>(5,38+7,25+5,38+2*1,545+1,16)*0,2*0,3</t>
  </si>
  <si>
    <t>279351121</t>
  </si>
  <si>
    <t>Zřízení oboustranného bednění základových zdí</t>
  </si>
  <si>
    <t>-1281341461</t>
  </si>
  <si>
    <t>(5,38+7,25+5,38+2*1,545+1,16)*0,3</t>
  </si>
  <si>
    <t>279351122</t>
  </si>
  <si>
    <t>Odstranění oboustranného bednění základových zdí</t>
  </si>
  <si>
    <t>-434192677</t>
  </si>
  <si>
    <t>311113212</t>
  </si>
  <si>
    <t>Nadzákladová zeď tl 200 mm ze štípaných tvárnic ztraceného bednění přírodních včetně výplně z betonu</t>
  </si>
  <si>
    <t>1474058958</t>
  </si>
  <si>
    <t>(5,38+7,25+5,38+2*1,545+1,16)*1,75</t>
  </si>
  <si>
    <t>311361821</t>
  </si>
  <si>
    <t>Výztuž nosných zdí betonářskou ocelí 10 505</t>
  </si>
  <si>
    <t>-2109580950</t>
  </si>
  <si>
    <t>(5,38+7,25+5,38+2*1,545+1,16)*2*0,61/1000</t>
  </si>
  <si>
    <t>(5,38+7,25+5,38+2*1,545+1,16)*4*2,5*0,61/1000</t>
  </si>
  <si>
    <t>0,163*1,1 'Přepočtené koeficientem množství</t>
  </si>
  <si>
    <t>348272515</t>
  </si>
  <si>
    <t>Plotová stříška pro zeď tl 295 mm z tvarovek hladkých nebo štípaných přírodních</t>
  </si>
  <si>
    <t>-1475467740</t>
  </si>
  <si>
    <t>(5,38+7,25+5,38+2*1,545+1,16)</t>
  </si>
  <si>
    <t>-325626090</t>
  </si>
  <si>
    <t>Komunikace</t>
  </si>
  <si>
    <t>567122110</t>
  </si>
  <si>
    <t>Podklad stabilizace SC  tl 100mm</t>
  </si>
  <si>
    <t>1444323910</t>
  </si>
  <si>
    <t>564851111</t>
  </si>
  <si>
    <t>Podklad ze štěrkodrtě ŠD tl 150 mm</t>
  </si>
  <si>
    <t>406387536</t>
  </si>
  <si>
    <t>596212210</t>
  </si>
  <si>
    <t>Kladení zámkové dlažby pozemních komunikací ručně tl 80 mm skupiny A pl do 50 m2</t>
  </si>
  <si>
    <t>-2080188847</t>
  </si>
  <si>
    <t>592453081</t>
  </si>
  <si>
    <t xml:space="preserve">dlažba  20 x 10 x 8 cm přírodní bez zkosených horních hran </t>
  </si>
  <si>
    <t>-174244605</t>
  </si>
  <si>
    <t>34,713*1,03 'Přepočtené koeficientem množství</t>
  </si>
  <si>
    <t>-441923689</t>
  </si>
  <si>
    <t>711141559</t>
  </si>
  <si>
    <t>Provedení izolace proti zemní vlhkosti pásy přitavením vodorovné NAIP</t>
  </si>
  <si>
    <t>760485688</t>
  </si>
  <si>
    <t>(5,38+7,25+5,38+2*1,545+1,16)*0,2</t>
  </si>
  <si>
    <t>62832134</t>
  </si>
  <si>
    <t>pás asfaltový natavitelný oxidovaný s vložkou ze skleněné rohože typu V60 s jemnozrnným minerálním posypem tl 4,0mm</t>
  </si>
  <si>
    <t>-389141567</t>
  </si>
  <si>
    <t>4,452*1,1655 'Přepočtené koeficientem množství</t>
  </si>
  <si>
    <t>998711201</t>
  </si>
  <si>
    <t>Přesun hmot procentní pro izolace proti vodě, vlhkosti a plynům v objektech v do 6 m</t>
  </si>
  <si>
    <t>%</t>
  </si>
  <si>
    <t>471164094</t>
  </si>
  <si>
    <t>767</t>
  </si>
  <si>
    <t>Konstrukce zámečnické</t>
  </si>
  <si>
    <t>767391112</t>
  </si>
  <si>
    <t>Montáž krytin střech plechových tvarovaných šroubováním</t>
  </si>
  <si>
    <t>-307302897</t>
  </si>
  <si>
    <t>8,15*5,98</t>
  </si>
  <si>
    <t>154841211</t>
  </si>
  <si>
    <t>profil trapézový, vlna 40 mm, tl 75 mm vč. finální povrchové úpravy</t>
  </si>
  <si>
    <t>-106082407</t>
  </si>
  <si>
    <t>48,737*1,05 'Přepočtené koeficientem množství</t>
  </si>
  <si>
    <t>592100100</t>
  </si>
  <si>
    <t>D+M ocelové nosné konstrukce  vč. kotvení a finálního nátěru</t>
  </si>
  <si>
    <t>kg</t>
  </si>
  <si>
    <t>-845440127</t>
  </si>
  <si>
    <t>998767201</t>
  </si>
  <si>
    <t>Přesun hmot procentní pro zámečnické konstrukce v objektech v do 6 m</t>
  </si>
  <si>
    <t>651039603</t>
  </si>
  <si>
    <t xml:space="preserve">SO 801 - Sadové úpravy </t>
  </si>
  <si>
    <t>Soupis:</t>
  </si>
  <si>
    <t>SO 801.1 - Kácení</t>
  </si>
  <si>
    <t xml:space="preserve"> </t>
  </si>
  <si>
    <t xml:space="preserve">D1 - </t>
  </si>
  <si>
    <t>Kácení dřevin - Kácení dřevin</t>
  </si>
  <si>
    <t>Likvidace dřevní hmo - Likvidace dřevní hmo</t>
  </si>
  <si>
    <t>D1</t>
  </si>
  <si>
    <t>Kácení dřevin</t>
  </si>
  <si>
    <t>112 10-1101</t>
  </si>
  <si>
    <t>Odstranění stromů s odřezáním kmene  a odvětvením D kmene na pařezu  přes 100 do 300 mm</t>
  </si>
  <si>
    <t>ks</t>
  </si>
  <si>
    <t>112 10-1102</t>
  </si>
  <si>
    <t>Odstranění stromů s  odřezáním kmene a odvětvením D kmene  na pařezu přes 300 do 500 mm</t>
  </si>
  <si>
    <t>112 10-1103</t>
  </si>
  <si>
    <t>Odstranění stromů s  odřezáním kmene a odvětvením D kmene na pařezu přes 500 do 700 mm</t>
  </si>
  <si>
    <t>112 25-1101</t>
  </si>
  <si>
    <t>Odstranění pařezů D přes 100 do 300 mm</t>
  </si>
  <si>
    <t>112 25-1102</t>
  </si>
  <si>
    <t>Odstranění pařezů D přes 300 do 500 mm</t>
  </si>
  <si>
    <t>112 25-1103</t>
  </si>
  <si>
    <t>Odstranění pařezů D přes 500 do 700 mm</t>
  </si>
  <si>
    <t>174 21-1201</t>
  </si>
  <si>
    <t>Zásyp jam po pařezech  D přes 100 do 300 mm ručně</t>
  </si>
  <si>
    <t>174 21-1202</t>
  </si>
  <si>
    <t>Zásyp jam po pařezech  D přes 300 do 500 mm ručně</t>
  </si>
  <si>
    <t>174 21-1203</t>
  </si>
  <si>
    <t>Zásyp jam po pařezech  D přes 500 do 700 mm ručně</t>
  </si>
  <si>
    <t>111 25-1101</t>
  </si>
  <si>
    <t>Odstranění křovin a stromů průměru kmene do 100 mm i s kořeny, sklonu terénu do 1:5, z  plochy jednotlivě do 100 m2 strojně</t>
  </si>
  <si>
    <t>R-položka</t>
  </si>
  <si>
    <t>zásyp jam po pařezech - křoviny</t>
  </si>
  <si>
    <t>komplet</t>
  </si>
  <si>
    <t>Likvidace dřevní hmo</t>
  </si>
  <si>
    <t>R-položka.1</t>
  </si>
  <si>
    <t>likvidace vytěžené dřevní hmoty (štěpkování větví, rozřezání dřeva na manipulovatelné části, uložení dřevní hmoty na mezideponii k případnému dalšímu využití dle dispozic objednatele)</t>
  </si>
  <si>
    <t>R-položka.2</t>
  </si>
  <si>
    <t>likvidace pařezů (naložení, odvoz a uložení na skládku)</t>
  </si>
  <si>
    <t>SO 801.2 - Založení zeleně</t>
  </si>
  <si>
    <t>Výsadby stromů - prá - Výsadby stromů - prá</t>
  </si>
  <si>
    <t>stromy (obvod kmene - stromy (obvod kmene</t>
  </si>
  <si>
    <t>Výsadby stromů - prá</t>
  </si>
  <si>
    <t>119 00-5151</t>
  </si>
  <si>
    <t>vytyčení výsadeb s rozmístěním rostlin soliterních do 10 ks</t>
  </si>
  <si>
    <t>183 10-1115</t>
  </si>
  <si>
    <t>hloubení jamek bez výměny půdy, objem 0,125-0,40 m3, rov.n.sv.do 1:5</t>
  </si>
  <si>
    <t>184 10-2114</t>
  </si>
  <si>
    <t>výsadba dř.s balem, pr.balu do 50 cm, v rov.</t>
  </si>
  <si>
    <t>185 80-2114</t>
  </si>
  <si>
    <t>hnojení um. hnojivem s rozdělením k jednotlivým rostlinám</t>
  </si>
  <si>
    <t>specifikace</t>
  </si>
  <si>
    <t>tabletové hnojivo (tabl. 10g, 15 ks/strom)</t>
  </si>
  <si>
    <t>2019000431</t>
  </si>
  <si>
    <t>výchovný řez při výsadbě</t>
  </si>
  <si>
    <t>184 21-5133</t>
  </si>
  <si>
    <t>ukotvení dřeviny třemi  kůly, délka kůlů do 3m</t>
  </si>
  <si>
    <t>specifikace.1</t>
  </si>
  <si>
    <t>kůly ke stromům tl. min. 8 cm, úvazky (3 ks/ strom)</t>
  </si>
  <si>
    <t>sada</t>
  </si>
  <si>
    <t>ochranný nátěr kmene proti poškození tepl. vlivy (práce vč. mat.)</t>
  </si>
  <si>
    <t>184 91-1421</t>
  </si>
  <si>
    <t>mulčování borkou,tl.vrstvy do 10 cm, v rov.</t>
  </si>
  <si>
    <t>specifikace.2</t>
  </si>
  <si>
    <t>borka mulč. drcená nebo kvalitní štěpka ( 0,1 m3/strom) vč. dopravy</t>
  </si>
  <si>
    <t>235506748</t>
  </si>
  <si>
    <t>185 80-4311</t>
  </si>
  <si>
    <t>zalití rostlin, plochy jednotlivě do 20 m2 (100 l/ks)</t>
  </si>
  <si>
    <t>185 85-1121</t>
  </si>
  <si>
    <t>dovoz vody pro zálivku</t>
  </si>
  <si>
    <t>185 85-1129</t>
  </si>
  <si>
    <t>příplatek za každých i započatých 1000 m 5x</t>
  </si>
  <si>
    <t>stromy (obvod kmene</t>
  </si>
  <si>
    <t>Acer campestre 'Red Shine'</t>
  </si>
  <si>
    <t>954303009</t>
  </si>
  <si>
    <t>Amelanchier lamarckii nebo Amelanchier arborea 'Robin Hill'</t>
  </si>
  <si>
    <t>-70991646</t>
  </si>
  <si>
    <t>R- položka</t>
  </si>
  <si>
    <t>vyčištění ploch pro výsadbu - odstranění nevhodné zeminy, kamenů a stavebních zbytků z ploch pro výsadbu před rozprostřením pěstebního substrátu vč. odvozu a uložení odpadu</t>
  </si>
  <si>
    <t>181 00-6114</t>
  </si>
  <si>
    <t>rozprostření pěstebního substrátu v tl. vrstvy do 0,3 m</t>
  </si>
  <si>
    <t>specifikace.3</t>
  </si>
  <si>
    <t>pěstební substrát - vyčistěná (přesátá)  zemina ze skrývky uložené na deponii - jen náklady na manipulaci, přesátí</t>
  </si>
  <si>
    <t>1218647611</t>
  </si>
  <si>
    <t>184 81-3511</t>
  </si>
  <si>
    <t>chemické odplevelení před založením kultury  postřikem naširoko ručně  2x</t>
  </si>
  <si>
    <t>specifikace.4</t>
  </si>
  <si>
    <t>chemický přípravek na odplevelení pozemku  - totální herbicid (0,0006l/m2)</t>
  </si>
  <si>
    <t>l</t>
  </si>
  <si>
    <t>-274948936</t>
  </si>
  <si>
    <t>R- položka.1</t>
  </si>
  <si>
    <t>rež. náklady spojené s chem. odplevelením (příprava postřikové látky, doprava pracovníka, osobní hygiena, čištění postřikovače )</t>
  </si>
  <si>
    <t>R- položka.2</t>
  </si>
  <si>
    <t>promísení půdního kondicionéru se substrátem</t>
  </si>
  <si>
    <t>specifikace.5</t>
  </si>
  <si>
    <t>půdní kondicionér s obsahem hnojiv  (500 g/m3 substrátu)</t>
  </si>
  <si>
    <t>119 00-5123</t>
  </si>
  <si>
    <t>vytyčení výsadeb zapojených nebo v záhonu pl přes 10 m2 do 100 m2 s rozmístěním rostlin nepravidelně ve stejnorodých skupinách</t>
  </si>
  <si>
    <t>183 10-1114</t>
  </si>
  <si>
    <t>hloubení jamek bez výměny půdy, objem do 0,125 m3</t>
  </si>
  <si>
    <t>184 10-2112</t>
  </si>
  <si>
    <t>výsadba dřeviny s balem, pr.b. do 30 cm</t>
  </si>
  <si>
    <t>183 11-1112</t>
  </si>
  <si>
    <t>hloubení jamek bez výměny půdy, objem do 0,005 m3 v rov.</t>
  </si>
  <si>
    <t>183 21-1322</t>
  </si>
  <si>
    <t>výsadba květin krytokořenných, pr.kontejneru do 120 mm</t>
  </si>
  <si>
    <t>183 11-1111</t>
  </si>
  <si>
    <t>hloubení jamek bez výměny půdy, obj. 0,002 m3</t>
  </si>
  <si>
    <t>183 21-1313</t>
  </si>
  <si>
    <t>výsadba cibulí nebo hlíz</t>
  </si>
  <si>
    <t>184 91-1161</t>
  </si>
  <si>
    <t>mulčování štěrkem tl. přes 50 do 100 mm</t>
  </si>
  <si>
    <t>specifikace.6</t>
  </si>
  <si>
    <t>štěrk mulčovací, fr. 8-16 vč. dopravy, tl. vrstvy 70 mm</t>
  </si>
  <si>
    <t>345220107</t>
  </si>
  <si>
    <t>185 80-4311.1</t>
  </si>
  <si>
    <t>zalití rostlin, plochy jednotlivě do 20 m2 (30 l/m2)</t>
  </si>
  <si>
    <t>1.1</t>
  </si>
  <si>
    <t>Amelanchier ovalis (100-125)</t>
  </si>
  <si>
    <t>-231302121</t>
  </si>
  <si>
    <t>2.1</t>
  </si>
  <si>
    <t>Pennisetum alopecuroides</t>
  </si>
  <si>
    <t>1909375465</t>
  </si>
  <si>
    <t>Lavandula angustifolia</t>
  </si>
  <si>
    <t>1135030362</t>
  </si>
  <si>
    <t>Armeria maritima</t>
  </si>
  <si>
    <t>-631821111</t>
  </si>
  <si>
    <t>Sedum 'Herbstfreude'</t>
  </si>
  <si>
    <t>1101344045</t>
  </si>
  <si>
    <t>Dianthus deltoides 'Brillant'</t>
  </si>
  <si>
    <t>-1814956554</t>
  </si>
  <si>
    <t>Phlox subulata 'Candy Stripes'</t>
  </si>
  <si>
    <t>100990040</t>
  </si>
  <si>
    <t>Gaura lindheimeri</t>
  </si>
  <si>
    <t>381065339</t>
  </si>
  <si>
    <t>Rudbeckia hirta 'Toto Gold'</t>
  </si>
  <si>
    <t>-1196093552</t>
  </si>
  <si>
    <t>Salvia nemorosa 'Ostfriesland'</t>
  </si>
  <si>
    <t>1887552915</t>
  </si>
  <si>
    <t>cibuloviny</t>
  </si>
  <si>
    <t>Narcissus 'Tete a Tete', Tulipa - botanické odrůdy v kultivarech, Muscari armeniacum - kultivary, Crocus - kultivary</t>
  </si>
  <si>
    <t>1802993614</t>
  </si>
  <si>
    <t>181 11-1111</t>
  </si>
  <si>
    <t>plošná úprava terénu, vyrovnání nerovností+-100 mm</t>
  </si>
  <si>
    <t>184 81-3511.1</t>
  </si>
  <si>
    <t>chemické odplevelení před založením kultury postřikem naširoko ručně</t>
  </si>
  <si>
    <t>854651396</t>
  </si>
  <si>
    <t>183 40-3113</t>
  </si>
  <si>
    <t>obdělání půdy rotavátorováním v rovině 2x</t>
  </si>
  <si>
    <t>183 40-3153</t>
  </si>
  <si>
    <t>obdělání půdy hrabáním v rov. 2x</t>
  </si>
  <si>
    <t>183 40-3131</t>
  </si>
  <si>
    <t>ruční dorytí okrajů cca 10% plochy</t>
  </si>
  <si>
    <t>R- položka.3</t>
  </si>
  <si>
    <t>odstranění vyhrabaného odpadu a vegetačních zbytků vč. odvozu a uložení</t>
  </si>
  <si>
    <t>185 80-2113</t>
  </si>
  <si>
    <t>hnojení půdy nebo trávníku um. hnojivem naširoko (50 g/m2)</t>
  </si>
  <si>
    <t>specifikace.7</t>
  </si>
  <si>
    <t>kombinované hnojivo   (50 g/m2)</t>
  </si>
  <si>
    <t>1983527795</t>
  </si>
  <si>
    <t>181 41-1131</t>
  </si>
  <si>
    <t>založení trávníku parkového výsevem na půdě předem připravené</t>
  </si>
  <si>
    <t>specifikace.8</t>
  </si>
  <si>
    <t>travní osivo - směs parková (30 g/m2)</t>
  </si>
  <si>
    <t>-1784617316</t>
  </si>
  <si>
    <t>SO 901 - Mobiliář</t>
  </si>
  <si>
    <t>912111114</t>
  </si>
  <si>
    <t>D+M zahrazovacích litinových sloupků prům.  do 100 mm</t>
  </si>
  <si>
    <t>1306157098</t>
  </si>
  <si>
    <t>"vč. zemních prací"4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</si>
</sst>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27" t="s">
        <v>14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R5" s="20"/>
      <c r="BE5" s="224" t="s">
        <v>15</v>
      </c>
      <c r="BS5" s="17" t="s">
        <v>6</v>
      </c>
    </row>
    <row r="6" spans="1:74" ht="36.950000000000003" customHeight="1" x14ac:dyDescent="0.2">
      <c r="B6" s="20"/>
      <c r="D6" s="26" t="s">
        <v>16</v>
      </c>
      <c r="K6" s="229" t="s">
        <v>17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R6" s="20"/>
      <c r="BE6" s="225"/>
      <c r="BS6" s="17" t="s">
        <v>6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5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25"/>
      <c r="BS8" s="17" t="s">
        <v>6</v>
      </c>
    </row>
    <row r="9" spans="1:74" ht="14.45" customHeight="1" x14ac:dyDescent="0.2">
      <c r="B9" s="20"/>
      <c r="AR9" s="20"/>
      <c r="BE9" s="225"/>
      <c r="BS9" s="17" t="s">
        <v>6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26</v>
      </c>
      <c r="AR10" s="20"/>
      <c r="BE10" s="225"/>
      <c r="BS10" s="17" t="s">
        <v>6</v>
      </c>
    </row>
    <row r="11" spans="1:74" ht="18.399999999999999" customHeight="1" x14ac:dyDescent="0.2">
      <c r="B11" s="20"/>
      <c r="E11" s="25" t="s">
        <v>27</v>
      </c>
      <c r="AK11" s="27" t="s">
        <v>28</v>
      </c>
      <c r="AN11" s="25" t="s">
        <v>1</v>
      </c>
      <c r="AR11" s="20"/>
      <c r="BE11" s="225"/>
      <c r="BS11" s="17" t="s">
        <v>6</v>
      </c>
    </row>
    <row r="12" spans="1:74" ht="6.95" customHeight="1" x14ac:dyDescent="0.2">
      <c r="B12" s="20"/>
      <c r="AR12" s="20"/>
      <c r="BE12" s="225"/>
      <c r="BS12" s="17" t="s">
        <v>6</v>
      </c>
    </row>
    <row r="13" spans="1:74" ht="12" customHeight="1" x14ac:dyDescent="0.2">
      <c r="B13" s="20"/>
      <c r="D13" s="27" t="s">
        <v>29</v>
      </c>
      <c r="AK13" s="27" t="s">
        <v>25</v>
      </c>
      <c r="AN13" s="29" t="s">
        <v>30</v>
      </c>
      <c r="AR13" s="20"/>
      <c r="BE13" s="225"/>
      <c r="BS13" s="17" t="s">
        <v>6</v>
      </c>
    </row>
    <row r="14" spans="1:74" ht="12.75" x14ac:dyDescent="0.2">
      <c r="B14" s="20"/>
      <c r="E14" s="230" t="s">
        <v>30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7" t="s">
        <v>28</v>
      </c>
      <c r="AN14" s="29" t="s">
        <v>30</v>
      </c>
      <c r="AR14" s="20"/>
      <c r="BE14" s="225"/>
      <c r="BS14" s="17" t="s">
        <v>6</v>
      </c>
    </row>
    <row r="15" spans="1:74" ht="6.95" customHeight="1" x14ac:dyDescent="0.2">
      <c r="B15" s="20"/>
      <c r="AR15" s="20"/>
      <c r="BE15" s="225"/>
      <c r="BS15" s="17" t="s">
        <v>4</v>
      </c>
    </row>
    <row r="16" spans="1:74" ht="12" customHeight="1" x14ac:dyDescent="0.2">
      <c r="B16" s="20"/>
      <c r="D16" s="27" t="s">
        <v>31</v>
      </c>
      <c r="AK16" s="27" t="s">
        <v>25</v>
      </c>
      <c r="AN16" s="25" t="s">
        <v>32</v>
      </c>
      <c r="AR16" s="20"/>
      <c r="BE16" s="225"/>
      <c r="BS16" s="17" t="s">
        <v>4</v>
      </c>
    </row>
    <row r="17" spans="2:71" ht="18.399999999999999" customHeight="1" x14ac:dyDescent="0.2">
      <c r="B17" s="20"/>
      <c r="E17" s="25" t="s">
        <v>33</v>
      </c>
      <c r="AK17" s="27" t="s">
        <v>28</v>
      </c>
      <c r="AN17" s="25" t="s">
        <v>34</v>
      </c>
      <c r="AR17" s="20"/>
      <c r="BE17" s="225"/>
      <c r="BS17" s="17" t="s">
        <v>35</v>
      </c>
    </row>
    <row r="18" spans="2:71" ht="6.95" customHeight="1" x14ac:dyDescent="0.2">
      <c r="B18" s="20"/>
      <c r="AR18" s="20"/>
      <c r="BE18" s="225"/>
      <c r="BS18" s="17" t="s">
        <v>6</v>
      </c>
    </row>
    <row r="19" spans="2:71" ht="12" customHeight="1" x14ac:dyDescent="0.2">
      <c r="B19" s="20"/>
      <c r="D19" s="27" t="s">
        <v>36</v>
      </c>
      <c r="AK19" s="27" t="s">
        <v>25</v>
      </c>
      <c r="AN19" s="25" t="s">
        <v>1</v>
      </c>
      <c r="AR19" s="20"/>
      <c r="BE19" s="225"/>
      <c r="BS19" s="17" t="s">
        <v>6</v>
      </c>
    </row>
    <row r="20" spans="2:71" ht="18.399999999999999" customHeight="1" x14ac:dyDescent="0.2">
      <c r="B20" s="20"/>
      <c r="E20" s="25" t="s">
        <v>37</v>
      </c>
      <c r="AK20" s="27" t="s">
        <v>28</v>
      </c>
      <c r="AN20" s="25" t="s">
        <v>1</v>
      </c>
      <c r="AR20" s="20"/>
      <c r="BE20" s="225"/>
      <c r="BS20" s="17" t="s">
        <v>35</v>
      </c>
    </row>
    <row r="21" spans="2:71" ht="6.95" customHeight="1" x14ac:dyDescent="0.2">
      <c r="B21" s="20"/>
      <c r="AR21" s="20"/>
      <c r="BE21" s="225"/>
    </row>
    <row r="22" spans="2:71" ht="12" customHeight="1" x14ac:dyDescent="0.2">
      <c r="B22" s="20"/>
      <c r="D22" s="27" t="s">
        <v>38</v>
      </c>
      <c r="AR22" s="20"/>
      <c r="BE22" s="225"/>
    </row>
    <row r="23" spans="2:71" ht="16.5" customHeight="1" x14ac:dyDescent="0.2">
      <c r="B23" s="20"/>
      <c r="E23" s="232" t="s">
        <v>1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R23" s="20"/>
      <c r="BE23" s="225"/>
    </row>
    <row r="24" spans="2:71" ht="6.95" customHeight="1" x14ac:dyDescent="0.2">
      <c r="B24" s="20"/>
      <c r="AR24" s="20"/>
      <c r="BE24" s="225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5"/>
    </row>
    <row r="26" spans="2:71" s="1" customFormat="1" ht="25.9" customHeight="1" x14ac:dyDescent="0.2">
      <c r="B26" s="32"/>
      <c r="D26" s="33" t="s">
        <v>39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3">
        <f>ROUND(AG94,2)</f>
        <v>0</v>
      </c>
      <c r="AL26" s="234"/>
      <c r="AM26" s="234"/>
      <c r="AN26" s="234"/>
      <c r="AO26" s="234"/>
      <c r="AR26" s="32"/>
      <c r="BE26" s="225"/>
    </row>
    <row r="27" spans="2:71" s="1" customFormat="1" ht="6.95" customHeight="1" x14ac:dyDescent="0.2">
      <c r="B27" s="32"/>
      <c r="AR27" s="32"/>
      <c r="BE27" s="225"/>
    </row>
    <row r="28" spans="2:71" s="1" customFormat="1" ht="12.75" x14ac:dyDescent="0.2">
      <c r="B28" s="32"/>
      <c r="L28" s="235" t="s">
        <v>40</v>
      </c>
      <c r="M28" s="235"/>
      <c r="N28" s="235"/>
      <c r="O28" s="235"/>
      <c r="P28" s="235"/>
      <c r="W28" s="235" t="s">
        <v>41</v>
      </c>
      <c r="X28" s="235"/>
      <c r="Y28" s="235"/>
      <c r="Z28" s="235"/>
      <c r="AA28" s="235"/>
      <c r="AB28" s="235"/>
      <c r="AC28" s="235"/>
      <c r="AD28" s="235"/>
      <c r="AE28" s="235"/>
      <c r="AK28" s="235" t="s">
        <v>42</v>
      </c>
      <c r="AL28" s="235"/>
      <c r="AM28" s="235"/>
      <c r="AN28" s="235"/>
      <c r="AO28" s="235"/>
      <c r="AR28" s="32"/>
      <c r="BE28" s="225"/>
    </row>
    <row r="29" spans="2:71" s="2" customFormat="1" ht="14.45" customHeight="1" x14ac:dyDescent="0.2">
      <c r="B29" s="36"/>
      <c r="D29" s="27" t="s">
        <v>43</v>
      </c>
      <c r="F29" s="27" t="s">
        <v>44</v>
      </c>
      <c r="L29" s="238">
        <v>0.21</v>
      </c>
      <c r="M29" s="237"/>
      <c r="N29" s="237"/>
      <c r="O29" s="237"/>
      <c r="P29" s="237"/>
      <c r="W29" s="236">
        <f>ROUND(AZ94, 2)</f>
        <v>0</v>
      </c>
      <c r="X29" s="237"/>
      <c r="Y29" s="237"/>
      <c r="Z29" s="237"/>
      <c r="AA29" s="237"/>
      <c r="AB29" s="237"/>
      <c r="AC29" s="237"/>
      <c r="AD29" s="237"/>
      <c r="AE29" s="237"/>
      <c r="AK29" s="236">
        <f>ROUND(AV94, 2)</f>
        <v>0</v>
      </c>
      <c r="AL29" s="237"/>
      <c r="AM29" s="237"/>
      <c r="AN29" s="237"/>
      <c r="AO29" s="237"/>
      <c r="AR29" s="36"/>
      <c r="BE29" s="226"/>
    </row>
    <row r="30" spans="2:71" s="2" customFormat="1" ht="14.45" customHeight="1" x14ac:dyDescent="0.2">
      <c r="B30" s="36"/>
      <c r="F30" s="27" t="s">
        <v>45</v>
      </c>
      <c r="L30" s="238">
        <v>0.12</v>
      </c>
      <c r="M30" s="237"/>
      <c r="N30" s="237"/>
      <c r="O30" s="237"/>
      <c r="P30" s="237"/>
      <c r="W30" s="236">
        <f>ROUND(BA94, 2)</f>
        <v>0</v>
      </c>
      <c r="X30" s="237"/>
      <c r="Y30" s="237"/>
      <c r="Z30" s="237"/>
      <c r="AA30" s="237"/>
      <c r="AB30" s="237"/>
      <c r="AC30" s="237"/>
      <c r="AD30" s="237"/>
      <c r="AE30" s="237"/>
      <c r="AK30" s="236">
        <f>ROUND(AW94, 2)</f>
        <v>0</v>
      </c>
      <c r="AL30" s="237"/>
      <c r="AM30" s="237"/>
      <c r="AN30" s="237"/>
      <c r="AO30" s="237"/>
      <c r="AR30" s="36"/>
      <c r="BE30" s="226"/>
    </row>
    <row r="31" spans="2:71" s="2" customFormat="1" ht="14.45" hidden="1" customHeight="1" x14ac:dyDescent="0.2">
      <c r="B31" s="36"/>
      <c r="F31" s="27" t="s">
        <v>46</v>
      </c>
      <c r="L31" s="238">
        <v>0.21</v>
      </c>
      <c r="M31" s="237"/>
      <c r="N31" s="237"/>
      <c r="O31" s="237"/>
      <c r="P31" s="237"/>
      <c r="W31" s="236">
        <f>ROUND(BB94, 2)</f>
        <v>0</v>
      </c>
      <c r="X31" s="237"/>
      <c r="Y31" s="237"/>
      <c r="Z31" s="237"/>
      <c r="AA31" s="237"/>
      <c r="AB31" s="237"/>
      <c r="AC31" s="237"/>
      <c r="AD31" s="237"/>
      <c r="AE31" s="237"/>
      <c r="AK31" s="236">
        <v>0</v>
      </c>
      <c r="AL31" s="237"/>
      <c r="AM31" s="237"/>
      <c r="AN31" s="237"/>
      <c r="AO31" s="237"/>
      <c r="AR31" s="36"/>
      <c r="BE31" s="226"/>
    </row>
    <row r="32" spans="2:71" s="2" customFormat="1" ht="14.45" hidden="1" customHeight="1" x14ac:dyDescent="0.2">
      <c r="B32" s="36"/>
      <c r="F32" s="27" t="s">
        <v>47</v>
      </c>
      <c r="L32" s="238">
        <v>0.12</v>
      </c>
      <c r="M32" s="237"/>
      <c r="N32" s="237"/>
      <c r="O32" s="237"/>
      <c r="P32" s="237"/>
      <c r="W32" s="236">
        <f>ROUND(BC94, 2)</f>
        <v>0</v>
      </c>
      <c r="X32" s="237"/>
      <c r="Y32" s="237"/>
      <c r="Z32" s="237"/>
      <c r="AA32" s="237"/>
      <c r="AB32" s="237"/>
      <c r="AC32" s="237"/>
      <c r="AD32" s="237"/>
      <c r="AE32" s="237"/>
      <c r="AK32" s="236">
        <v>0</v>
      </c>
      <c r="AL32" s="237"/>
      <c r="AM32" s="237"/>
      <c r="AN32" s="237"/>
      <c r="AO32" s="237"/>
      <c r="AR32" s="36"/>
      <c r="BE32" s="226"/>
    </row>
    <row r="33" spans="2:57" s="2" customFormat="1" ht="14.45" hidden="1" customHeight="1" x14ac:dyDescent="0.2">
      <c r="B33" s="36"/>
      <c r="F33" s="27" t="s">
        <v>48</v>
      </c>
      <c r="L33" s="238">
        <v>0</v>
      </c>
      <c r="M33" s="237"/>
      <c r="N33" s="237"/>
      <c r="O33" s="237"/>
      <c r="P33" s="237"/>
      <c r="W33" s="236">
        <f>ROUND(BD94, 2)</f>
        <v>0</v>
      </c>
      <c r="X33" s="237"/>
      <c r="Y33" s="237"/>
      <c r="Z33" s="237"/>
      <c r="AA33" s="237"/>
      <c r="AB33" s="237"/>
      <c r="AC33" s="237"/>
      <c r="AD33" s="237"/>
      <c r="AE33" s="237"/>
      <c r="AK33" s="236">
        <v>0</v>
      </c>
      <c r="AL33" s="237"/>
      <c r="AM33" s="237"/>
      <c r="AN33" s="237"/>
      <c r="AO33" s="237"/>
      <c r="AR33" s="36"/>
      <c r="BE33" s="226"/>
    </row>
    <row r="34" spans="2:57" s="1" customFormat="1" ht="6.95" customHeight="1" x14ac:dyDescent="0.2">
      <c r="B34" s="32"/>
      <c r="AR34" s="32"/>
      <c r="BE34" s="225"/>
    </row>
    <row r="35" spans="2:57" s="1" customFormat="1" ht="25.9" customHeight="1" x14ac:dyDescent="0.2">
      <c r="B35" s="32"/>
      <c r="C35" s="37"/>
      <c r="D35" s="38" t="s">
        <v>49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50</v>
      </c>
      <c r="U35" s="39"/>
      <c r="V35" s="39"/>
      <c r="W35" s="39"/>
      <c r="X35" s="242" t="s">
        <v>51</v>
      </c>
      <c r="Y35" s="240"/>
      <c r="Z35" s="240"/>
      <c r="AA35" s="240"/>
      <c r="AB35" s="240"/>
      <c r="AC35" s="39"/>
      <c r="AD35" s="39"/>
      <c r="AE35" s="39"/>
      <c r="AF35" s="39"/>
      <c r="AG35" s="39"/>
      <c r="AH35" s="39"/>
      <c r="AI35" s="39"/>
      <c r="AJ35" s="39"/>
      <c r="AK35" s="239">
        <f>SUM(AK26:AK33)</f>
        <v>0</v>
      </c>
      <c r="AL35" s="240"/>
      <c r="AM35" s="240"/>
      <c r="AN35" s="240"/>
      <c r="AO35" s="241"/>
      <c r="AP35" s="37"/>
      <c r="AQ35" s="37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1" t="s">
        <v>52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53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 x14ac:dyDescent="0.2">
      <c r="B50" s="20"/>
      <c r="AR50" s="20"/>
    </row>
    <row r="51" spans="2:44" ht="11.25" x14ac:dyDescent="0.2">
      <c r="B51" s="20"/>
      <c r="AR51" s="20"/>
    </row>
    <row r="52" spans="2:44" ht="11.25" x14ac:dyDescent="0.2">
      <c r="B52" s="20"/>
      <c r="AR52" s="20"/>
    </row>
    <row r="53" spans="2:44" ht="11.25" x14ac:dyDescent="0.2">
      <c r="B53" s="20"/>
      <c r="AR53" s="20"/>
    </row>
    <row r="54" spans="2:44" ht="11.25" x14ac:dyDescent="0.2">
      <c r="B54" s="20"/>
      <c r="AR54" s="20"/>
    </row>
    <row r="55" spans="2:44" ht="11.25" x14ac:dyDescent="0.2">
      <c r="B55" s="20"/>
      <c r="AR55" s="20"/>
    </row>
    <row r="56" spans="2:44" ht="11.25" x14ac:dyDescent="0.2">
      <c r="B56" s="20"/>
      <c r="AR56" s="20"/>
    </row>
    <row r="57" spans="2:44" ht="11.25" x14ac:dyDescent="0.2">
      <c r="B57" s="20"/>
      <c r="AR57" s="20"/>
    </row>
    <row r="58" spans="2:44" ht="11.25" x14ac:dyDescent="0.2">
      <c r="B58" s="20"/>
      <c r="AR58" s="20"/>
    </row>
    <row r="59" spans="2:44" ht="11.25" x14ac:dyDescent="0.2">
      <c r="B59" s="20"/>
      <c r="AR59" s="20"/>
    </row>
    <row r="60" spans="2:44" s="1" customFormat="1" ht="12.75" x14ac:dyDescent="0.2">
      <c r="B60" s="32"/>
      <c r="D60" s="43" t="s">
        <v>54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55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54</v>
      </c>
      <c r="AI60" s="34"/>
      <c r="AJ60" s="34"/>
      <c r="AK60" s="34"/>
      <c r="AL60" s="34"/>
      <c r="AM60" s="43" t="s">
        <v>55</v>
      </c>
      <c r="AN60" s="34"/>
      <c r="AO60" s="34"/>
      <c r="AR60" s="32"/>
    </row>
    <row r="61" spans="2:44" ht="11.25" x14ac:dyDescent="0.2">
      <c r="B61" s="20"/>
      <c r="AR61" s="20"/>
    </row>
    <row r="62" spans="2:44" ht="11.25" x14ac:dyDescent="0.2">
      <c r="B62" s="20"/>
      <c r="AR62" s="20"/>
    </row>
    <row r="63" spans="2:44" ht="11.25" x14ac:dyDescent="0.2">
      <c r="B63" s="20"/>
      <c r="AR63" s="20"/>
    </row>
    <row r="64" spans="2:44" s="1" customFormat="1" ht="12.75" x14ac:dyDescent="0.2">
      <c r="B64" s="32"/>
      <c r="D64" s="41" t="s">
        <v>56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57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 x14ac:dyDescent="0.2">
      <c r="B65" s="20"/>
      <c r="AR65" s="20"/>
    </row>
    <row r="66" spans="2:44" ht="11.25" x14ac:dyDescent="0.2">
      <c r="B66" s="20"/>
      <c r="AR66" s="20"/>
    </row>
    <row r="67" spans="2:44" ht="11.25" x14ac:dyDescent="0.2">
      <c r="B67" s="20"/>
      <c r="AR67" s="20"/>
    </row>
    <row r="68" spans="2:44" ht="11.25" x14ac:dyDescent="0.2">
      <c r="B68" s="20"/>
      <c r="AR68" s="20"/>
    </row>
    <row r="69" spans="2:44" ht="11.25" x14ac:dyDescent="0.2">
      <c r="B69" s="20"/>
      <c r="AR69" s="20"/>
    </row>
    <row r="70" spans="2:44" ht="11.25" x14ac:dyDescent="0.2">
      <c r="B70" s="20"/>
      <c r="AR70" s="20"/>
    </row>
    <row r="71" spans="2:44" ht="11.25" x14ac:dyDescent="0.2">
      <c r="B71" s="20"/>
      <c r="AR71" s="20"/>
    </row>
    <row r="72" spans="2:44" ht="11.25" x14ac:dyDescent="0.2">
      <c r="B72" s="20"/>
      <c r="AR72" s="20"/>
    </row>
    <row r="73" spans="2:44" ht="11.25" x14ac:dyDescent="0.2">
      <c r="B73" s="20"/>
      <c r="AR73" s="20"/>
    </row>
    <row r="74" spans="2:44" ht="11.25" x14ac:dyDescent="0.2">
      <c r="B74" s="20"/>
      <c r="AR74" s="20"/>
    </row>
    <row r="75" spans="2:44" s="1" customFormat="1" ht="12.75" x14ac:dyDescent="0.2">
      <c r="B75" s="32"/>
      <c r="D75" s="43" t="s">
        <v>54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55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54</v>
      </c>
      <c r="AI75" s="34"/>
      <c r="AJ75" s="34"/>
      <c r="AK75" s="34"/>
      <c r="AL75" s="34"/>
      <c r="AM75" s="43" t="s">
        <v>55</v>
      </c>
      <c r="AN75" s="34"/>
      <c r="AO75" s="34"/>
      <c r="AR75" s="32"/>
    </row>
    <row r="76" spans="2:44" s="1" customFormat="1" ht="11.25" x14ac:dyDescent="0.2">
      <c r="B76" s="32"/>
      <c r="AR76" s="32"/>
    </row>
    <row r="77" spans="2:44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 x14ac:dyDescent="0.2">
      <c r="B82" s="32"/>
      <c r="C82" s="21" t="s">
        <v>58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48"/>
      <c r="C84" s="27" t="s">
        <v>13</v>
      </c>
      <c r="L84" s="3" t="str">
        <f>K5</f>
        <v>24042</v>
      </c>
      <c r="AR84" s="48"/>
    </row>
    <row r="85" spans="1:91" s="4" customFormat="1" ht="36.950000000000003" customHeight="1" x14ac:dyDescent="0.2">
      <c r="B85" s="49"/>
      <c r="C85" s="50" t="s">
        <v>16</v>
      </c>
      <c r="L85" s="201" t="str">
        <f>K6</f>
        <v>REGENERACE PANELOVÉHO SÍDLIŠTĚ DUBINA – LOKALITA 3B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R85" s="49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20</v>
      </c>
      <c r="L87" s="51" t="str">
        <f>IF(K8="","",K8)</f>
        <v xml:space="preserve"> ČÁST J A K UL. BARTOŇOVA </v>
      </c>
      <c r="AI87" s="27" t="s">
        <v>22</v>
      </c>
      <c r="AM87" s="203" t="str">
        <f>IF(AN8= "","",AN8)</f>
        <v>1. 6. 2024</v>
      </c>
      <c r="AN87" s="203"/>
      <c r="AR87" s="32"/>
    </row>
    <row r="88" spans="1:91" s="1" customFormat="1" ht="6.95" customHeight="1" x14ac:dyDescent="0.2">
      <c r="B88" s="32"/>
      <c r="AR88" s="32"/>
    </row>
    <row r="89" spans="1:91" s="1" customFormat="1" ht="25.7" customHeight="1" x14ac:dyDescent="0.2">
      <c r="B89" s="32"/>
      <c r="C89" s="27" t="s">
        <v>24</v>
      </c>
      <c r="L89" s="3" t="str">
        <f>IF(E11= "","",E11)</f>
        <v>Statutární město Pardubice - MO III</v>
      </c>
      <c r="AI89" s="27" t="s">
        <v>31</v>
      </c>
      <c r="AM89" s="204" t="str">
        <f>IF(E17="","",E17)</f>
        <v>PRODIN a.s., K Vápence 2745, 530 02 Pardubice</v>
      </c>
      <c r="AN89" s="205"/>
      <c r="AO89" s="205"/>
      <c r="AP89" s="205"/>
      <c r="AR89" s="32"/>
      <c r="AS89" s="206" t="s">
        <v>59</v>
      </c>
      <c r="AT89" s="207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 x14ac:dyDescent="0.2">
      <c r="B90" s="32"/>
      <c r="C90" s="27" t="s">
        <v>29</v>
      </c>
      <c r="L90" s="3" t="str">
        <f>IF(E14= "Vyplň údaj","",E14)</f>
        <v/>
      </c>
      <c r="AI90" s="27" t="s">
        <v>36</v>
      </c>
      <c r="AM90" s="204" t="str">
        <f>IF(E20="","",E20)</f>
        <v>Jana Förstlová</v>
      </c>
      <c r="AN90" s="205"/>
      <c r="AO90" s="205"/>
      <c r="AP90" s="205"/>
      <c r="AR90" s="32"/>
      <c r="AS90" s="208"/>
      <c r="AT90" s="209"/>
      <c r="BD90" s="56"/>
    </row>
    <row r="91" spans="1:91" s="1" customFormat="1" ht="10.9" customHeight="1" x14ac:dyDescent="0.2">
      <c r="B91" s="32"/>
      <c r="AR91" s="32"/>
      <c r="AS91" s="208"/>
      <c r="AT91" s="209"/>
      <c r="BD91" s="56"/>
    </row>
    <row r="92" spans="1:91" s="1" customFormat="1" ht="29.25" customHeight="1" x14ac:dyDescent="0.2">
      <c r="B92" s="32"/>
      <c r="C92" s="210" t="s">
        <v>60</v>
      </c>
      <c r="D92" s="211"/>
      <c r="E92" s="211"/>
      <c r="F92" s="211"/>
      <c r="G92" s="211"/>
      <c r="H92" s="57"/>
      <c r="I92" s="213" t="s">
        <v>61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2" t="s">
        <v>62</v>
      </c>
      <c r="AH92" s="211"/>
      <c r="AI92" s="211"/>
      <c r="AJ92" s="211"/>
      <c r="AK92" s="211"/>
      <c r="AL92" s="211"/>
      <c r="AM92" s="211"/>
      <c r="AN92" s="213" t="s">
        <v>63</v>
      </c>
      <c r="AO92" s="211"/>
      <c r="AP92" s="214"/>
      <c r="AQ92" s="58" t="s">
        <v>64</v>
      </c>
      <c r="AR92" s="32"/>
      <c r="AS92" s="59" t="s">
        <v>65</v>
      </c>
      <c r="AT92" s="60" t="s">
        <v>66</v>
      </c>
      <c r="AU92" s="60" t="s">
        <v>67</v>
      </c>
      <c r="AV92" s="60" t="s">
        <v>68</v>
      </c>
      <c r="AW92" s="60" t="s">
        <v>69</v>
      </c>
      <c r="AX92" s="60" t="s">
        <v>70</v>
      </c>
      <c r="AY92" s="60" t="s">
        <v>71</v>
      </c>
      <c r="AZ92" s="60" t="s">
        <v>72</v>
      </c>
      <c r="BA92" s="60" t="s">
        <v>73</v>
      </c>
      <c r="BB92" s="60" t="s">
        <v>74</v>
      </c>
      <c r="BC92" s="60" t="s">
        <v>75</v>
      </c>
      <c r="BD92" s="61" t="s">
        <v>76</v>
      </c>
    </row>
    <row r="93" spans="1:91" s="1" customFormat="1" ht="10.9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 x14ac:dyDescent="0.2">
      <c r="B94" s="63"/>
      <c r="C94" s="64" t="s">
        <v>77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2">
        <f>ROUND(AG95+SUM(AG96:AG99)+AG102,2)</f>
        <v>0</v>
      </c>
      <c r="AH94" s="222"/>
      <c r="AI94" s="222"/>
      <c r="AJ94" s="222"/>
      <c r="AK94" s="222"/>
      <c r="AL94" s="222"/>
      <c r="AM94" s="222"/>
      <c r="AN94" s="223">
        <f t="shared" ref="AN94:AN102" si="0">SUM(AG94,AT94)</f>
        <v>0</v>
      </c>
      <c r="AO94" s="223"/>
      <c r="AP94" s="223"/>
      <c r="AQ94" s="67" t="s">
        <v>1</v>
      </c>
      <c r="AR94" s="63"/>
      <c r="AS94" s="68">
        <f>ROUND(AS95+SUM(AS96:AS99)+AS102,2)</f>
        <v>0</v>
      </c>
      <c r="AT94" s="69">
        <f t="shared" ref="AT94:AT102" si="1">ROUND(SUM(AV94:AW94),2)</f>
        <v>0</v>
      </c>
      <c r="AU94" s="70">
        <f>ROUND(AU95+SUM(AU96:AU99)+AU102,5)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ROUND(AZ95+SUM(AZ96:AZ99)+AZ102,2)</f>
        <v>0</v>
      </c>
      <c r="BA94" s="69">
        <f>ROUND(BA95+SUM(BA96:BA99)+BA102,2)</f>
        <v>0</v>
      </c>
      <c r="BB94" s="69">
        <f>ROUND(BB95+SUM(BB96:BB99)+BB102,2)</f>
        <v>0</v>
      </c>
      <c r="BC94" s="69">
        <f>ROUND(BC95+SUM(BC96:BC99)+BC102,2)</f>
        <v>0</v>
      </c>
      <c r="BD94" s="71">
        <f>ROUND(BD95+SUM(BD96:BD99)+BD102,2)</f>
        <v>0</v>
      </c>
      <c r="BS94" s="72" t="s">
        <v>78</v>
      </c>
      <c r="BT94" s="72" t="s">
        <v>79</v>
      </c>
      <c r="BU94" s="73" t="s">
        <v>80</v>
      </c>
      <c r="BV94" s="72" t="s">
        <v>81</v>
      </c>
      <c r="BW94" s="72" t="s">
        <v>5</v>
      </c>
      <c r="BX94" s="72" t="s">
        <v>82</v>
      </c>
      <c r="CL94" s="72" t="s">
        <v>1</v>
      </c>
    </row>
    <row r="95" spans="1:91" s="6" customFormat="1" ht="16.5" customHeight="1" x14ac:dyDescent="0.2">
      <c r="A95" s="74" t="s">
        <v>83</v>
      </c>
      <c r="B95" s="75"/>
      <c r="C95" s="76"/>
      <c r="D95" s="215" t="s">
        <v>84</v>
      </c>
      <c r="E95" s="215"/>
      <c r="F95" s="215"/>
      <c r="G95" s="215"/>
      <c r="H95" s="215"/>
      <c r="I95" s="77"/>
      <c r="J95" s="215" t="s">
        <v>85</v>
      </c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6">
        <f>'SO 001 - Všeobecné položky '!J30</f>
        <v>0</v>
      </c>
      <c r="AH95" s="217"/>
      <c r="AI95" s="217"/>
      <c r="AJ95" s="217"/>
      <c r="AK95" s="217"/>
      <c r="AL95" s="217"/>
      <c r="AM95" s="217"/>
      <c r="AN95" s="216">
        <f t="shared" si="0"/>
        <v>0</v>
      </c>
      <c r="AO95" s="217"/>
      <c r="AP95" s="217"/>
      <c r="AQ95" s="78" t="s">
        <v>86</v>
      </c>
      <c r="AR95" s="75"/>
      <c r="AS95" s="79">
        <v>0</v>
      </c>
      <c r="AT95" s="80">
        <f t="shared" si="1"/>
        <v>0</v>
      </c>
      <c r="AU95" s="81">
        <f>'SO 001 - Všeobecné položky '!P120</f>
        <v>0</v>
      </c>
      <c r="AV95" s="80">
        <f>'SO 001 - Všeobecné položky '!J33</f>
        <v>0</v>
      </c>
      <c r="AW95" s="80">
        <f>'SO 001 - Všeobecné položky '!J34</f>
        <v>0</v>
      </c>
      <c r="AX95" s="80">
        <f>'SO 001 - Všeobecné položky '!J35</f>
        <v>0</v>
      </c>
      <c r="AY95" s="80">
        <f>'SO 001 - Všeobecné položky '!J36</f>
        <v>0</v>
      </c>
      <c r="AZ95" s="80">
        <f>'SO 001 - Všeobecné položky '!F33</f>
        <v>0</v>
      </c>
      <c r="BA95" s="80">
        <f>'SO 001 - Všeobecné položky '!F34</f>
        <v>0</v>
      </c>
      <c r="BB95" s="80">
        <f>'SO 001 - Všeobecné položky '!F35</f>
        <v>0</v>
      </c>
      <c r="BC95" s="80">
        <f>'SO 001 - Všeobecné položky '!F36</f>
        <v>0</v>
      </c>
      <c r="BD95" s="82">
        <f>'SO 001 - Všeobecné položky '!F37</f>
        <v>0</v>
      </c>
      <c r="BT95" s="83" t="s">
        <v>87</v>
      </c>
      <c r="BV95" s="83" t="s">
        <v>81</v>
      </c>
      <c r="BW95" s="83" t="s">
        <v>88</v>
      </c>
      <c r="BX95" s="83" t="s">
        <v>5</v>
      </c>
      <c r="CL95" s="83" t="s">
        <v>1</v>
      </c>
      <c r="CM95" s="83" t="s">
        <v>89</v>
      </c>
    </row>
    <row r="96" spans="1:91" s="6" customFormat="1" ht="16.5" customHeight="1" x14ac:dyDescent="0.2">
      <c r="A96" s="74" t="s">
        <v>83</v>
      </c>
      <c r="B96" s="75"/>
      <c r="C96" s="76"/>
      <c r="D96" s="215" t="s">
        <v>90</v>
      </c>
      <c r="E96" s="215"/>
      <c r="F96" s="215"/>
      <c r="G96" s="215"/>
      <c r="H96" s="215"/>
      <c r="I96" s="77"/>
      <c r="J96" s="215" t="s">
        <v>91</v>
      </c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6">
        <f>'SO 101 - Zpevněné plochy'!J30</f>
        <v>0</v>
      </c>
      <c r="AH96" s="217"/>
      <c r="AI96" s="217"/>
      <c r="AJ96" s="217"/>
      <c r="AK96" s="217"/>
      <c r="AL96" s="217"/>
      <c r="AM96" s="217"/>
      <c r="AN96" s="216">
        <f t="shared" si="0"/>
        <v>0</v>
      </c>
      <c r="AO96" s="217"/>
      <c r="AP96" s="217"/>
      <c r="AQ96" s="78" t="s">
        <v>86</v>
      </c>
      <c r="AR96" s="75"/>
      <c r="AS96" s="79">
        <v>0</v>
      </c>
      <c r="AT96" s="80">
        <f t="shared" si="1"/>
        <v>0</v>
      </c>
      <c r="AU96" s="81">
        <f>'SO 101 - Zpevněné plochy'!P128</f>
        <v>0</v>
      </c>
      <c r="AV96" s="80">
        <f>'SO 101 - Zpevněné plochy'!J33</f>
        <v>0</v>
      </c>
      <c r="AW96" s="80">
        <f>'SO 101 - Zpevněné plochy'!J34</f>
        <v>0</v>
      </c>
      <c r="AX96" s="80">
        <f>'SO 101 - Zpevněné plochy'!J35</f>
        <v>0</v>
      </c>
      <c r="AY96" s="80">
        <f>'SO 101 - Zpevněné plochy'!J36</f>
        <v>0</v>
      </c>
      <c r="AZ96" s="80">
        <f>'SO 101 - Zpevněné plochy'!F33</f>
        <v>0</v>
      </c>
      <c r="BA96" s="80">
        <f>'SO 101 - Zpevněné plochy'!F34</f>
        <v>0</v>
      </c>
      <c r="BB96" s="80">
        <f>'SO 101 - Zpevněné plochy'!F35</f>
        <v>0</v>
      </c>
      <c r="BC96" s="80">
        <f>'SO 101 - Zpevněné plochy'!F36</f>
        <v>0</v>
      </c>
      <c r="BD96" s="82">
        <f>'SO 101 - Zpevněné plochy'!F37</f>
        <v>0</v>
      </c>
      <c r="BT96" s="83" t="s">
        <v>87</v>
      </c>
      <c r="BV96" s="83" t="s">
        <v>81</v>
      </c>
      <c r="BW96" s="83" t="s">
        <v>92</v>
      </c>
      <c r="BX96" s="83" t="s">
        <v>5</v>
      </c>
      <c r="CL96" s="83" t="s">
        <v>1</v>
      </c>
      <c r="CM96" s="83" t="s">
        <v>89</v>
      </c>
    </row>
    <row r="97" spans="1:91" s="6" customFormat="1" ht="16.5" customHeight="1" x14ac:dyDescent="0.2">
      <c r="A97" s="74" t="s">
        <v>83</v>
      </c>
      <c r="B97" s="75"/>
      <c r="C97" s="76"/>
      <c r="D97" s="215" t="s">
        <v>93</v>
      </c>
      <c r="E97" s="215"/>
      <c r="F97" s="215"/>
      <c r="G97" s="215"/>
      <c r="H97" s="215"/>
      <c r="I97" s="77"/>
      <c r="J97" s="215" t="s">
        <v>94</v>
      </c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6">
        <f>'SO 401 - Veřejné osvětlení '!J30</f>
        <v>0</v>
      </c>
      <c r="AH97" s="217"/>
      <c r="AI97" s="217"/>
      <c r="AJ97" s="217"/>
      <c r="AK97" s="217"/>
      <c r="AL97" s="217"/>
      <c r="AM97" s="217"/>
      <c r="AN97" s="216">
        <f t="shared" si="0"/>
        <v>0</v>
      </c>
      <c r="AO97" s="217"/>
      <c r="AP97" s="217"/>
      <c r="AQ97" s="78" t="s">
        <v>86</v>
      </c>
      <c r="AR97" s="75"/>
      <c r="AS97" s="79">
        <v>0</v>
      </c>
      <c r="AT97" s="80">
        <f t="shared" si="1"/>
        <v>0</v>
      </c>
      <c r="AU97" s="81">
        <f>'SO 401 - Veřejné osvětlení '!P118</f>
        <v>0</v>
      </c>
      <c r="AV97" s="80">
        <f>'SO 401 - Veřejné osvětlení '!J33</f>
        <v>0</v>
      </c>
      <c r="AW97" s="80">
        <f>'SO 401 - Veřejné osvětlení '!J34</f>
        <v>0</v>
      </c>
      <c r="AX97" s="80">
        <f>'SO 401 - Veřejné osvětlení '!J35</f>
        <v>0</v>
      </c>
      <c r="AY97" s="80">
        <f>'SO 401 - Veřejné osvětlení '!J36</f>
        <v>0</v>
      </c>
      <c r="AZ97" s="80">
        <f>'SO 401 - Veřejné osvětlení '!F33</f>
        <v>0</v>
      </c>
      <c r="BA97" s="80">
        <f>'SO 401 - Veřejné osvětlení '!F34</f>
        <v>0</v>
      </c>
      <c r="BB97" s="80">
        <f>'SO 401 - Veřejné osvětlení '!F35</f>
        <v>0</v>
      </c>
      <c r="BC97" s="80">
        <f>'SO 401 - Veřejné osvětlení '!F36</f>
        <v>0</v>
      </c>
      <c r="BD97" s="82">
        <f>'SO 401 - Veřejné osvětlení '!F37</f>
        <v>0</v>
      </c>
      <c r="BT97" s="83" t="s">
        <v>87</v>
      </c>
      <c r="BV97" s="83" t="s">
        <v>81</v>
      </c>
      <c r="BW97" s="83" t="s">
        <v>95</v>
      </c>
      <c r="BX97" s="83" t="s">
        <v>5</v>
      </c>
      <c r="CL97" s="83" t="s">
        <v>1</v>
      </c>
      <c r="CM97" s="83" t="s">
        <v>89</v>
      </c>
    </row>
    <row r="98" spans="1:91" s="6" customFormat="1" ht="16.5" customHeight="1" x14ac:dyDescent="0.2">
      <c r="A98" s="74" t="s">
        <v>83</v>
      </c>
      <c r="B98" s="75"/>
      <c r="C98" s="76"/>
      <c r="D98" s="215" t="s">
        <v>96</v>
      </c>
      <c r="E98" s="215"/>
      <c r="F98" s="215"/>
      <c r="G98" s="215"/>
      <c r="H98" s="215"/>
      <c r="I98" s="77"/>
      <c r="J98" s="215" t="s">
        <v>97</v>
      </c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6">
        <f>'SO 701 -  Kontejnerové stání'!J30</f>
        <v>0</v>
      </c>
      <c r="AH98" s="217"/>
      <c r="AI98" s="217"/>
      <c r="AJ98" s="217"/>
      <c r="AK98" s="217"/>
      <c r="AL98" s="217"/>
      <c r="AM98" s="217"/>
      <c r="AN98" s="216">
        <f t="shared" si="0"/>
        <v>0</v>
      </c>
      <c r="AO98" s="217"/>
      <c r="AP98" s="217"/>
      <c r="AQ98" s="78" t="s">
        <v>86</v>
      </c>
      <c r="AR98" s="75"/>
      <c r="AS98" s="79">
        <v>0</v>
      </c>
      <c r="AT98" s="80">
        <f t="shared" si="1"/>
        <v>0</v>
      </c>
      <c r="AU98" s="81">
        <f>'SO 701 -  Kontejnerové stání'!P126</f>
        <v>0</v>
      </c>
      <c r="AV98" s="80">
        <f>'SO 701 -  Kontejnerové stání'!J33</f>
        <v>0</v>
      </c>
      <c r="AW98" s="80">
        <f>'SO 701 -  Kontejnerové stání'!J34</f>
        <v>0</v>
      </c>
      <c r="AX98" s="80">
        <f>'SO 701 -  Kontejnerové stání'!J35</f>
        <v>0</v>
      </c>
      <c r="AY98" s="80">
        <f>'SO 701 -  Kontejnerové stání'!J36</f>
        <v>0</v>
      </c>
      <c r="AZ98" s="80">
        <f>'SO 701 -  Kontejnerové stání'!F33</f>
        <v>0</v>
      </c>
      <c r="BA98" s="80">
        <f>'SO 701 -  Kontejnerové stání'!F34</f>
        <v>0</v>
      </c>
      <c r="BB98" s="80">
        <f>'SO 701 -  Kontejnerové stání'!F35</f>
        <v>0</v>
      </c>
      <c r="BC98" s="80">
        <f>'SO 701 -  Kontejnerové stání'!F36</f>
        <v>0</v>
      </c>
      <c r="BD98" s="82">
        <f>'SO 701 -  Kontejnerové stání'!F37</f>
        <v>0</v>
      </c>
      <c r="BT98" s="83" t="s">
        <v>87</v>
      </c>
      <c r="BV98" s="83" t="s">
        <v>81</v>
      </c>
      <c r="BW98" s="83" t="s">
        <v>98</v>
      </c>
      <c r="BX98" s="83" t="s">
        <v>5</v>
      </c>
      <c r="CL98" s="83" t="s">
        <v>1</v>
      </c>
      <c r="CM98" s="83" t="s">
        <v>89</v>
      </c>
    </row>
    <row r="99" spans="1:91" s="6" customFormat="1" ht="16.5" customHeight="1" x14ac:dyDescent="0.2">
      <c r="B99" s="75"/>
      <c r="C99" s="76"/>
      <c r="D99" s="215" t="s">
        <v>99</v>
      </c>
      <c r="E99" s="215"/>
      <c r="F99" s="215"/>
      <c r="G99" s="215"/>
      <c r="H99" s="215"/>
      <c r="I99" s="77"/>
      <c r="J99" s="215" t="s">
        <v>100</v>
      </c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8">
        <f>ROUND(SUM(AG100:AG101),2)</f>
        <v>0</v>
      </c>
      <c r="AH99" s="217"/>
      <c r="AI99" s="217"/>
      <c r="AJ99" s="217"/>
      <c r="AK99" s="217"/>
      <c r="AL99" s="217"/>
      <c r="AM99" s="217"/>
      <c r="AN99" s="216">
        <f t="shared" si="0"/>
        <v>0</v>
      </c>
      <c r="AO99" s="217"/>
      <c r="AP99" s="217"/>
      <c r="AQ99" s="78" t="s">
        <v>86</v>
      </c>
      <c r="AR99" s="75"/>
      <c r="AS99" s="79">
        <f>ROUND(SUM(AS100:AS101),2)</f>
        <v>0</v>
      </c>
      <c r="AT99" s="80">
        <f t="shared" si="1"/>
        <v>0</v>
      </c>
      <c r="AU99" s="81">
        <f>ROUND(SUM(AU100:AU101),5)</f>
        <v>0</v>
      </c>
      <c r="AV99" s="80">
        <f>ROUND(AZ99*L29,2)</f>
        <v>0</v>
      </c>
      <c r="AW99" s="80">
        <f>ROUND(BA99*L30,2)</f>
        <v>0</v>
      </c>
      <c r="AX99" s="80">
        <f>ROUND(BB99*L29,2)</f>
        <v>0</v>
      </c>
      <c r="AY99" s="80">
        <f>ROUND(BC99*L30,2)</f>
        <v>0</v>
      </c>
      <c r="AZ99" s="80">
        <f>ROUND(SUM(AZ100:AZ101),2)</f>
        <v>0</v>
      </c>
      <c r="BA99" s="80">
        <f>ROUND(SUM(BA100:BA101),2)</f>
        <v>0</v>
      </c>
      <c r="BB99" s="80">
        <f>ROUND(SUM(BB100:BB101),2)</f>
        <v>0</v>
      </c>
      <c r="BC99" s="80">
        <f>ROUND(SUM(BC100:BC101),2)</f>
        <v>0</v>
      </c>
      <c r="BD99" s="82">
        <f>ROUND(SUM(BD100:BD101),2)</f>
        <v>0</v>
      </c>
      <c r="BS99" s="83" t="s">
        <v>78</v>
      </c>
      <c r="BT99" s="83" t="s">
        <v>87</v>
      </c>
      <c r="BU99" s="83" t="s">
        <v>80</v>
      </c>
      <c r="BV99" s="83" t="s">
        <v>81</v>
      </c>
      <c r="BW99" s="83" t="s">
        <v>101</v>
      </c>
      <c r="BX99" s="83" t="s">
        <v>5</v>
      </c>
      <c r="CL99" s="83" t="s">
        <v>1</v>
      </c>
      <c r="CM99" s="83" t="s">
        <v>89</v>
      </c>
    </row>
    <row r="100" spans="1:91" s="3" customFormat="1" ht="23.25" customHeight="1" x14ac:dyDescent="0.2">
      <c r="A100" s="74" t="s">
        <v>83</v>
      </c>
      <c r="B100" s="48"/>
      <c r="C100" s="9"/>
      <c r="D100" s="9"/>
      <c r="E100" s="221" t="s">
        <v>102</v>
      </c>
      <c r="F100" s="221"/>
      <c r="G100" s="221"/>
      <c r="H100" s="221"/>
      <c r="I100" s="221"/>
      <c r="J100" s="9"/>
      <c r="K100" s="221" t="s">
        <v>103</v>
      </c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19">
        <f>'SO 801.1 - Kácení'!J32</f>
        <v>0</v>
      </c>
      <c r="AH100" s="220"/>
      <c r="AI100" s="220"/>
      <c r="AJ100" s="220"/>
      <c r="AK100" s="220"/>
      <c r="AL100" s="220"/>
      <c r="AM100" s="220"/>
      <c r="AN100" s="219">
        <f t="shared" si="0"/>
        <v>0</v>
      </c>
      <c r="AO100" s="220"/>
      <c r="AP100" s="220"/>
      <c r="AQ100" s="84" t="s">
        <v>104</v>
      </c>
      <c r="AR100" s="48"/>
      <c r="AS100" s="85">
        <v>0</v>
      </c>
      <c r="AT100" s="86">
        <f t="shared" si="1"/>
        <v>0</v>
      </c>
      <c r="AU100" s="87">
        <f>'SO 801.1 - Kácení'!P123</f>
        <v>0</v>
      </c>
      <c r="AV100" s="86">
        <f>'SO 801.1 - Kácení'!J35</f>
        <v>0</v>
      </c>
      <c r="AW100" s="86">
        <f>'SO 801.1 - Kácení'!J36</f>
        <v>0</v>
      </c>
      <c r="AX100" s="86">
        <f>'SO 801.1 - Kácení'!J37</f>
        <v>0</v>
      </c>
      <c r="AY100" s="86">
        <f>'SO 801.1 - Kácení'!J38</f>
        <v>0</v>
      </c>
      <c r="AZ100" s="86">
        <f>'SO 801.1 - Kácení'!F35</f>
        <v>0</v>
      </c>
      <c r="BA100" s="86">
        <f>'SO 801.1 - Kácení'!F36</f>
        <v>0</v>
      </c>
      <c r="BB100" s="86">
        <f>'SO 801.1 - Kácení'!F37</f>
        <v>0</v>
      </c>
      <c r="BC100" s="86">
        <f>'SO 801.1 - Kácení'!F38</f>
        <v>0</v>
      </c>
      <c r="BD100" s="88">
        <f>'SO 801.1 - Kácení'!F39</f>
        <v>0</v>
      </c>
      <c r="BT100" s="25" t="s">
        <v>89</v>
      </c>
      <c r="BV100" s="25" t="s">
        <v>81</v>
      </c>
      <c r="BW100" s="25" t="s">
        <v>105</v>
      </c>
      <c r="BX100" s="25" t="s">
        <v>101</v>
      </c>
      <c r="CL100" s="25" t="s">
        <v>1</v>
      </c>
    </row>
    <row r="101" spans="1:91" s="3" customFormat="1" ht="23.25" customHeight="1" x14ac:dyDescent="0.2">
      <c r="A101" s="74" t="s">
        <v>83</v>
      </c>
      <c r="B101" s="48"/>
      <c r="C101" s="9"/>
      <c r="D101" s="9"/>
      <c r="E101" s="221" t="s">
        <v>106</v>
      </c>
      <c r="F101" s="221"/>
      <c r="G101" s="221"/>
      <c r="H101" s="221"/>
      <c r="I101" s="221"/>
      <c r="J101" s="9"/>
      <c r="K101" s="221" t="s">
        <v>107</v>
      </c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19">
        <f>'SO 801.2 - Založení zeleně'!J32</f>
        <v>0</v>
      </c>
      <c r="AH101" s="220"/>
      <c r="AI101" s="220"/>
      <c r="AJ101" s="220"/>
      <c r="AK101" s="220"/>
      <c r="AL101" s="220"/>
      <c r="AM101" s="220"/>
      <c r="AN101" s="219">
        <f t="shared" si="0"/>
        <v>0</v>
      </c>
      <c r="AO101" s="220"/>
      <c r="AP101" s="220"/>
      <c r="AQ101" s="84" t="s">
        <v>104</v>
      </c>
      <c r="AR101" s="48"/>
      <c r="AS101" s="85">
        <v>0</v>
      </c>
      <c r="AT101" s="86">
        <f t="shared" si="1"/>
        <v>0</v>
      </c>
      <c r="AU101" s="87">
        <f>'SO 801.2 - Založení zeleně'!P122</f>
        <v>0</v>
      </c>
      <c r="AV101" s="86">
        <f>'SO 801.2 - Založení zeleně'!J35</f>
        <v>0</v>
      </c>
      <c r="AW101" s="86">
        <f>'SO 801.2 - Založení zeleně'!J36</f>
        <v>0</v>
      </c>
      <c r="AX101" s="86">
        <f>'SO 801.2 - Založení zeleně'!J37</f>
        <v>0</v>
      </c>
      <c r="AY101" s="86">
        <f>'SO 801.2 - Založení zeleně'!J38</f>
        <v>0</v>
      </c>
      <c r="AZ101" s="86">
        <f>'SO 801.2 - Založení zeleně'!F35</f>
        <v>0</v>
      </c>
      <c r="BA101" s="86">
        <f>'SO 801.2 - Založení zeleně'!F36</f>
        <v>0</v>
      </c>
      <c r="BB101" s="86">
        <f>'SO 801.2 - Založení zeleně'!F37</f>
        <v>0</v>
      </c>
      <c r="BC101" s="86">
        <f>'SO 801.2 - Založení zeleně'!F38</f>
        <v>0</v>
      </c>
      <c r="BD101" s="88">
        <f>'SO 801.2 - Založení zeleně'!F39</f>
        <v>0</v>
      </c>
      <c r="BT101" s="25" t="s">
        <v>89</v>
      </c>
      <c r="BV101" s="25" t="s">
        <v>81</v>
      </c>
      <c r="BW101" s="25" t="s">
        <v>108</v>
      </c>
      <c r="BX101" s="25" t="s">
        <v>101</v>
      </c>
      <c r="CL101" s="25" t="s">
        <v>1</v>
      </c>
    </row>
    <row r="102" spans="1:91" s="6" customFormat="1" ht="16.5" customHeight="1" x14ac:dyDescent="0.2">
      <c r="A102" s="74" t="s">
        <v>83</v>
      </c>
      <c r="B102" s="75"/>
      <c r="C102" s="76"/>
      <c r="D102" s="215" t="s">
        <v>109</v>
      </c>
      <c r="E102" s="215"/>
      <c r="F102" s="215"/>
      <c r="G102" s="215"/>
      <c r="H102" s="215"/>
      <c r="I102" s="77"/>
      <c r="J102" s="215" t="s">
        <v>110</v>
      </c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6">
        <f>'SO 901 - Mobiliář'!J30</f>
        <v>0</v>
      </c>
      <c r="AH102" s="217"/>
      <c r="AI102" s="217"/>
      <c r="AJ102" s="217"/>
      <c r="AK102" s="217"/>
      <c r="AL102" s="217"/>
      <c r="AM102" s="217"/>
      <c r="AN102" s="216">
        <f t="shared" si="0"/>
        <v>0</v>
      </c>
      <c r="AO102" s="217"/>
      <c r="AP102" s="217"/>
      <c r="AQ102" s="78" t="s">
        <v>86</v>
      </c>
      <c r="AR102" s="75"/>
      <c r="AS102" s="89">
        <v>0</v>
      </c>
      <c r="AT102" s="90">
        <f t="shared" si="1"/>
        <v>0</v>
      </c>
      <c r="AU102" s="91">
        <f>'SO 901 - Mobiliář'!P118</f>
        <v>0</v>
      </c>
      <c r="AV102" s="90">
        <f>'SO 901 - Mobiliář'!J33</f>
        <v>0</v>
      </c>
      <c r="AW102" s="90">
        <f>'SO 901 - Mobiliář'!J34</f>
        <v>0</v>
      </c>
      <c r="AX102" s="90">
        <f>'SO 901 - Mobiliář'!J35</f>
        <v>0</v>
      </c>
      <c r="AY102" s="90">
        <f>'SO 901 - Mobiliář'!J36</f>
        <v>0</v>
      </c>
      <c r="AZ102" s="90">
        <f>'SO 901 - Mobiliář'!F33</f>
        <v>0</v>
      </c>
      <c r="BA102" s="90">
        <f>'SO 901 - Mobiliář'!F34</f>
        <v>0</v>
      </c>
      <c r="BB102" s="90">
        <f>'SO 901 - Mobiliář'!F35</f>
        <v>0</v>
      </c>
      <c r="BC102" s="90">
        <f>'SO 901 - Mobiliář'!F36</f>
        <v>0</v>
      </c>
      <c r="BD102" s="92">
        <f>'SO 901 - Mobiliář'!F37</f>
        <v>0</v>
      </c>
      <c r="BT102" s="83" t="s">
        <v>87</v>
      </c>
      <c r="BV102" s="83" t="s">
        <v>81</v>
      </c>
      <c r="BW102" s="83" t="s">
        <v>111</v>
      </c>
      <c r="BX102" s="83" t="s">
        <v>5</v>
      </c>
      <c r="CL102" s="83" t="s">
        <v>1</v>
      </c>
      <c r="CM102" s="83" t="s">
        <v>89</v>
      </c>
    </row>
    <row r="103" spans="1:91" s="1" customFormat="1" ht="30" customHeight="1" x14ac:dyDescent="0.2">
      <c r="B103" s="32"/>
      <c r="AR103" s="32"/>
    </row>
    <row r="104" spans="1:91" s="1" customFormat="1" ht="6.95" customHeight="1" x14ac:dyDescent="0.2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32"/>
    </row>
  </sheetData>
  <sheetProtection algorithmName="SHA-512" hashValue="Ns/7M+K1XSjXDcd210ui3V7kRhGfzc/6PzLmdO2W+Dy/anNkbShiLcTFmN1wBUe1067uqcWUDdZkKX/OICJ1WQ==" saltValue="J6qhxDnj2cV7eV6ULUOel68reNLge5C59xY6xTvSUdIGocokKaM3n+EZ2oX+SqPmK22FDnN08n0tZcA0BA6BiQ==" spinCount="100000" sheet="1" objects="1" scenarios="1" formatColumns="0" formatRows="0"/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SO 001 - Všeobecné položky '!C2" display="/" xr:uid="{00000000-0004-0000-0000-000000000000}"/>
    <hyperlink ref="A96" location="'SO 101 - Zpevněné plochy'!C2" display="/" xr:uid="{00000000-0004-0000-0000-000001000000}"/>
    <hyperlink ref="A97" location="'SO 401 - Veřejné osvětlení '!C2" display="/" xr:uid="{00000000-0004-0000-0000-000002000000}"/>
    <hyperlink ref="A98" location="'SO 701 -  Kontejnerové stání'!C2" display="/" xr:uid="{00000000-0004-0000-0000-000003000000}"/>
    <hyperlink ref="A100" location="'SO 801.1 - Kácení'!C2" display="/" xr:uid="{00000000-0004-0000-0000-000004000000}"/>
    <hyperlink ref="A101" location="'SO 801.2 - Založení zeleně'!C2" display="/" xr:uid="{00000000-0004-0000-0000-000005000000}"/>
    <hyperlink ref="A102" location="'SO 901 - Mobiliář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88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5" customHeight="1" x14ac:dyDescent="0.2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43" t="str">
        <f>'Rekapitulace stavby'!K6</f>
        <v>REGENERACE PANELOVÉHO SÍDLIŠTĚ DUBINA – LOKALITA 3B</v>
      </c>
      <c r="F7" s="244"/>
      <c r="G7" s="244"/>
      <c r="H7" s="244"/>
      <c r="L7" s="20"/>
    </row>
    <row r="8" spans="2:46" s="1" customFormat="1" ht="12" customHeight="1" x14ac:dyDescent="0.2">
      <c r="B8" s="32"/>
      <c r="D8" s="27" t="s">
        <v>113</v>
      </c>
      <c r="L8" s="32"/>
    </row>
    <row r="9" spans="2:46" s="1" customFormat="1" ht="16.5" customHeight="1" x14ac:dyDescent="0.2">
      <c r="B9" s="32"/>
      <c r="E9" s="201" t="s">
        <v>114</v>
      </c>
      <c r="F9" s="245"/>
      <c r="G9" s="245"/>
      <c r="H9" s="245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1. 6. 2024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 x14ac:dyDescent="0.2">
      <c r="B15" s="32"/>
      <c r="E15" s="25" t="s">
        <v>115</v>
      </c>
      <c r="I15" s="27" t="s">
        <v>28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46" t="str">
        <f>'Rekapitulace stavby'!E14</f>
        <v>Vyplň údaj</v>
      </c>
      <c r="F18" s="227"/>
      <c r="G18" s="227"/>
      <c r="H18" s="227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 x14ac:dyDescent="0.2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36</v>
      </c>
      <c r="I23" s="27" t="s">
        <v>25</v>
      </c>
      <c r="J23" s="25" t="s">
        <v>1</v>
      </c>
      <c r="L23" s="32"/>
    </row>
    <row r="24" spans="2:12" s="1" customFormat="1" ht="18" customHeight="1" x14ac:dyDescent="0.2">
      <c r="B24" s="32"/>
      <c r="E24" s="25" t="s">
        <v>37</v>
      </c>
      <c r="I24" s="27" t="s">
        <v>28</v>
      </c>
      <c r="J24" s="25" t="s">
        <v>1</v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38</v>
      </c>
      <c r="L26" s="32"/>
    </row>
    <row r="27" spans="2:12" s="7" customFormat="1" ht="16.5" customHeight="1" x14ac:dyDescent="0.2">
      <c r="B27" s="94"/>
      <c r="E27" s="232" t="s">
        <v>1</v>
      </c>
      <c r="F27" s="232"/>
      <c r="G27" s="232"/>
      <c r="H27" s="232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39</v>
      </c>
      <c r="J30" s="66">
        <f>ROUND(J120,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 x14ac:dyDescent="0.2">
      <c r="B33" s="32"/>
      <c r="D33" s="55" t="s">
        <v>43</v>
      </c>
      <c r="E33" s="27" t="s">
        <v>44</v>
      </c>
      <c r="F33" s="86">
        <f>ROUND((SUM(BE120:BE139)),  2)</f>
        <v>0</v>
      </c>
      <c r="I33" s="96">
        <v>0.21</v>
      </c>
      <c r="J33" s="86">
        <f>ROUND(((SUM(BE120:BE139))*I33),  2)</f>
        <v>0</v>
      </c>
      <c r="L33" s="32"/>
    </row>
    <row r="34" spans="2:12" s="1" customFormat="1" ht="14.45" customHeight="1" x14ac:dyDescent="0.2">
      <c r="B34" s="32"/>
      <c r="E34" s="27" t="s">
        <v>45</v>
      </c>
      <c r="F34" s="86">
        <f>ROUND((SUM(BF120:BF139)),  2)</f>
        <v>0</v>
      </c>
      <c r="I34" s="96">
        <v>0.12</v>
      </c>
      <c r="J34" s="86">
        <f>ROUND(((SUM(BF120:BF139))*I34),  2)</f>
        <v>0</v>
      </c>
      <c r="L34" s="32"/>
    </row>
    <row r="35" spans="2:12" s="1" customFormat="1" ht="14.45" hidden="1" customHeight="1" x14ac:dyDescent="0.2">
      <c r="B35" s="32"/>
      <c r="E35" s="27" t="s">
        <v>46</v>
      </c>
      <c r="F35" s="86">
        <f>ROUND((SUM(BG120:BG139)),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47</v>
      </c>
      <c r="F36" s="86">
        <f>ROUND((SUM(BH120:BH139)),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48</v>
      </c>
      <c r="F37" s="86">
        <f>ROUND((SUM(BI120:BI139)),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49</v>
      </c>
      <c r="E39" s="57"/>
      <c r="F39" s="57"/>
      <c r="G39" s="99" t="s">
        <v>50</v>
      </c>
      <c r="H39" s="100" t="s">
        <v>51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54</v>
      </c>
      <c r="E61" s="34"/>
      <c r="F61" s="103" t="s">
        <v>55</v>
      </c>
      <c r="G61" s="43" t="s">
        <v>54</v>
      </c>
      <c r="H61" s="34"/>
      <c r="I61" s="34"/>
      <c r="J61" s="104" t="s">
        <v>55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54</v>
      </c>
      <c r="E76" s="34"/>
      <c r="F76" s="103" t="s">
        <v>55</v>
      </c>
      <c r="G76" s="43" t="s">
        <v>54</v>
      </c>
      <c r="H76" s="34"/>
      <c r="I76" s="34"/>
      <c r="J76" s="104" t="s">
        <v>55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116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3" t="str">
        <f>E7</f>
        <v>REGENERACE PANELOVÉHO SÍDLIŠTĚ DUBINA – LOKALITA 3B</v>
      </c>
      <c r="F85" s="244"/>
      <c r="G85" s="244"/>
      <c r="H85" s="244"/>
      <c r="L85" s="32"/>
    </row>
    <row r="86" spans="2:47" s="1" customFormat="1" ht="12" customHeight="1" x14ac:dyDescent="0.2">
      <c r="B86" s="32"/>
      <c r="C86" s="27" t="s">
        <v>113</v>
      </c>
      <c r="L86" s="32"/>
    </row>
    <row r="87" spans="2:47" s="1" customFormat="1" ht="16.5" customHeight="1" x14ac:dyDescent="0.2">
      <c r="B87" s="32"/>
      <c r="E87" s="201" t="str">
        <f>E9</f>
        <v xml:space="preserve">SO 001 - Všeobecné položky </v>
      </c>
      <c r="F87" s="245"/>
      <c r="G87" s="245"/>
      <c r="H87" s="245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 xml:space="preserve"> ČÁST J A K UL. BARTOŇOVA </v>
      </c>
      <c r="I89" s="27" t="s">
        <v>22</v>
      </c>
      <c r="J89" s="52" t="str">
        <f>IF(J12="","",J12)</f>
        <v>1. 6. 2024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40.15" customHeight="1" x14ac:dyDescent="0.2">
      <c r="B91" s="32"/>
      <c r="C91" s="27" t="s">
        <v>24</v>
      </c>
      <c r="F91" s="25" t="str">
        <f>E15</f>
        <v>Statutární město Pardubice  - UMO III</v>
      </c>
      <c r="I91" s="27" t="s">
        <v>31</v>
      </c>
      <c r="J91" s="30" t="str">
        <f>E21</f>
        <v>PRODIN a.s., K Vápence 2745, 530 02 Pardubice</v>
      </c>
      <c r="L91" s="32"/>
    </row>
    <row r="92" spans="2:47" s="1" customFormat="1" ht="15.2" customHeight="1" x14ac:dyDescent="0.2">
      <c r="B92" s="32"/>
      <c r="C92" s="27" t="s">
        <v>29</v>
      </c>
      <c r="F92" s="25" t="str">
        <f>IF(E18="","",E18)</f>
        <v>Vyplň údaj</v>
      </c>
      <c r="I92" s="27" t="s">
        <v>36</v>
      </c>
      <c r="J92" s="30" t="str">
        <f>E24</f>
        <v>Jana Förstlová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117</v>
      </c>
      <c r="D94" s="97"/>
      <c r="E94" s="97"/>
      <c r="F94" s="97"/>
      <c r="G94" s="97"/>
      <c r="H94" s="97"/>
      <c r="I94" s="97"/>
      <c r="J94" s="106" t="s">
        <v>118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119</v>
      </c>
      <c r="J96" s="66">
        <f>J120</f>
        <v>0</v>
      </c>
      <c r="L96" s="32"/>
      <c r="AU96" s="17" t="s">
        <v>120</v>
      </c>
    </row>
    <row r="97" spans="2:12" s="8" customFormat="1" ht="24.95" customHeight="1" x14ac:dyDescent="0.2">
      <c r="B97" s="108"/>
      <c r="D97" s="109" t="s">
        <v>121</v>
      </c>
      <c r="E97" s="110"/>
      <c r="F97" s="110"/>
      <c r="G97" s="110"/>
      <c r="H97" s="110"/>
      <c r="I97" s="110"/>
      <c r="J97" s="111">
        <f>J121</f>
        <v>0</v>
      </c>
      <c r="L97" s="108"/>
    </row>
    <row r="98" spans="2:12" s="9" customFormat="1" ht="19.899999999999999" customHeight="1" x14ac:dyDescent="0.2">
      <c r="B98" s="112"/>
      <c r="D98" s="113" t="s">
        <v>122</v>
      </c>
      <c r="E98" s="114"/>
      <c r="F98" s="114"/>
      <c r="G98" s="114"/>
      <c r="H98" s="114"/>
      <c r="I98" s="114"/>
      <c r="J98" s="115">
        <f>J122</f>
        <v>0</v>
      </c>
      <c r="L98" s="112"/>
    </row>
    <row r="99" spans="2:12" s="9" customFormat="1" ht="19.899999999999999" customHeight="1" x14ac:dyDescent="0.2">
      <c r="B99" s="112"/>
      <c r="D99" s="113" t="s">
        <v>123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2:12" s="9" customFormat="1" ht="19.899999999999999" customHeight="1" x14ac:dyDescent="0.2">
      <c r="B100" s="112"/>
      <c r="D100" s="113" t="s">
        <v>124</v>
      </c>
      <c r="E100" s="114"/>
      <c r="F100" s="114"/>
      <c r="G100" s="114"/>
      <c r="H100" s="114"/>
      <c r="I100" s="114"/>
      <c r="J100" s="115">
        <f>J137</f>
        <v>0</v>
      </c>
      <c r="L100" s="112"/>
    </row>
    <row r="101" spans="2:12" s="1" customFormat="1" ht="21.75" customHeight="1" x14ac:dyDescent="0.2">
      <c r="B101" s="32"/>
      <c r="L101" s="32"/>
    </row>
    <row r="102" spans="2:12" s="1" customFormat="1" ht="6.95" customHeight="1" x14ac:dyDescent="0.2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 x14ac:dyDescent="0.2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 x14ac:dyDescent="0.2">
      <c r="B107" s="32"/>
      <c r="C107" s="21" t="s">
        <v>125</v>
      </c>
      <c r="L107" s="32"/>
    </row>
    <row r="108" spans="2:12" s="1" customFormat="1" ht="6.95" customHeight="1" x14ac:dyDescent="0.2">
      <c r="B108" s="32"/>
      <c r="L108" s="32"/>
    </row>
    <row r="109" spans="2:12" s="1" customFormat="1" ht="12" customHeight="1" x14ac:dyDescent="0.2">
      <c r="B109" s="32"/>
      <c r="C109" s="27" t="s">
        <v>16</v>
      </c>
      <c r="L109" s="32"/>
    </row>
    <row r="110" spans="2:12" s="1" customFormat="1" ht="16.5" customHeight="1" x14ac:dyDescent="0.2">
      <c r="B110" s="32"/>
      <c r="E110" s="243" t="str">
        <f>E7</f>
        <v>REGENERACE PANELOVÉHO SÍDLIŠTĚ DUBINA – LOKALITA 3B</v>
      </c>
      <c r="F110" s="244"/>
      <c r="G110" s="244"/>
      <c r="H110" s="244"/>
      <c r="L110" s="32"/>
    </row>
    <row r="111" spans="2:12" s="1" customFormat="1" ht="12" customHeight="1" x14ac:dyDescent="0.2">
      <c r="B111" s="32"/>
      <c r="C111" s="27" t="s">
        <v>113</v>
      </c>
      <c r="L111" s="32"/>
    </row>
    <row r="112" spans="2:12" s="1" customFormat="1" ht="16.5" customHeight="1" x14ac:dyDescent="0.2">
      <c r="B112" s="32"/>
      <c r="E112" s="201" t="str">
        <f>E9</f>
        <v xml:space="preserve">SO 001 - Všeobecné položky </v>
      </c>
      <c r="F112" s="245"/>
      <c r="G112" s="245"/>
      <c r="H112" s="245"/>
      <c r="L112" s="32"/>
    </row>
    <row r="113" spans="2:65" s="1" customFormat="1" ht="6.95" customHeight="1" x14ac:dyDescent="0.2">
      <c r="B113" s="32"/>
      <c r="L113" s="32"/>
    </row>
    <row r="114" spans="2:65" s="1" customFormat="1" ht="12" customHeight="1" x14ac:dyDescent="0.2">
      <c r="B114" s="32"/>
      <c r="C114" s="27" t="s">
        <v>20</v>
      </c>
      <c r="F114" s="25" t="str">
        <f>F12</f>
        <v xml:space="preserve"> ČÁST J A K UL. BARTOŇOVA </v>
      </c>
      <c r="I114" s="27" t="s">
        <v>22</v>
      </c>
      <c r="J114" s="52" t="str">
        <f>IF(J12="","",J12)</f>
        <v>1. 6. 2024</v>
      </c>
      <c r="L114" s="32"/>
    </row>
    <row r="115" spans="2:65" s="1" customFormat="1" ht="6.95" customHeight="1" x14ac:dyDescent="0.2">
      <c r="B115" s="32"/>
      <c r="L115" s="32"/>
    </row>
    <row r="116" spans="2:65" s="1" customFormat="1" ht="40.15" customHeight="1" x14ac:dyDescent="0.2">
      <c r="B116" s="32"/>
      <c r="C116" s="27" t="s">
        <v>24</v>
      </c>
      <c r="F116" s="25" t="str">
        <f>E15</f>
        <v>Statutární město Pardubice  - UMO III</v>
      </c>
      <c r="I116" s="27" t="s">
        <v>31</v>
      </c>
      <c r="J116" s="30" t="str">
        <f>E21</f>
        <v>PRODIN a.s., K Vápence 2745, 530 02 Pardubice</v>
      </c>
      <c r="L116" s="32"/>
    </row>
    <row r="117" spans="2:65" s="1" customFormat="1" ht="15.2" customHeight="1" x14ac:dyDescent="0.2">
      <c r="B117" s="32"/>
      <c r="C117" s="27" t="s">
        <v>29</v>
      </c>
      <c r="F117" s="25" t="str">
        <f>IF(E18="","",E18)</f>
        <v>Vyplň údaj</v>
      </c>
      <c r="I117" s="27" t="s">
        <v>36</v>
      </c>
      <c r="J117" s="30" t="str">
        <f>E24</f>
        <v>Jana Förstlová</v>
      </c>
      <c r="L117" s="32"/>
    </row>
    <row r="118" spans="2:65" s="1" customFormat="1" ht="10.35" customHeight="1" x14ac:dyDescent="0.2">
      <c r="B118" s="32"/>
      <c r="L118" s="32"/>
    </row>
    <row r="119" spans="2:65" s="10" customFormat="1" ht="29.25" customHeight="1" x14ac:dyDescent="0.2">
      <c r="B119" s="116"/>
      <c r="C119" s="117" t="s">
        <v>126</v>
      </c>
      <c r="D119" s="118" t="s">
        <v>64</v>
      </c>
      <c r="E119" s="118" t="s">
        <v>60</v>
      </c>
      <c r="F119" s="118" t="s">
        <v>61</v>
      </c>
      <c r="G119" s="118" t="s">
        <v>127</v>
      </c>
      <c r="H119" s="118" t="s">
        <v>128</v>
      </c>
      <c r="I119" s="118" t="s">
        <v>129</v>
      </c>
      <c r="J119" s="118" t="s">
        <v>118</v>
      </c>
      <c r="K119" s="119" t="s">
        <v>130</v>
      </c>
      <c r="L119" s="116"/>
      <c r="M119" s="59" t="s">
        <v>1</v>
      </c>
      <c r="N119" s="60" t="s">
        <v>43</v>
      </c>
      <c r="O119" s="60" t="s">
        <v>131</v>
      </c>
      <c r="P119" s="60" t="s">
        <v>132</v>
      </c>
      <c r="Q119" s="60" t="s">
        <v>133</v>
      </c>
      <c r="R119" s="60" t="s">
        <v>134</v>
      </c>
      <c r="S119" s="60" t="s">
        <v>135</v>
      </c>
      <c r="T119" s="61" t="s">
        <v>136</v>
      </c>
    </row>
    <row r="120" spans="2:65" s="1" customFormat="1" ht="22.9" customHeight="1" x14ac:dyDescent="0.25">
      <c r="B120" s="32"/>
      <c r="C120" s="64" t="s">
        <v>137</v>
      </c>
      <c r="J120" s="120">
        <f>BK120</f>
        <v>0</v>
      </c>
      <c r="L120" s="32"/>
      <c r="M120" s="62"/>
      <c r="N120" s="53"/>
      <c r="O120" s="53"/>
      <c r="P120" s="121">
        <f>P121</f>
        <v>0</v>
      </c>
      <c r="Q120" s="53"/>
      <c r="R120" s="121">
        <f>R121</f>
        <v>0</v>
      </c>
      <c r="S120" s="53"/>
      <c r="T120" s="122">
        <f>T121</f>
        <v>0</v>
      </c>
      <c r="AT120" s="17" t="s">
        <v>78</v>
      </c>
      <c r="AU120" s="17" t="s">
        <v>120</v>
      </c>
      <c r="BK120" s="123">
        <f>BK121</f>
        <v>0</v>
      </c>
    </row>
    <row r="121" spans="2:65" s="11" customFormat="1" ht="25.9" customHeight="1" x14ac:dyDescent="0.2">
      <c r="B121" s="124"/>
      <c r="D121" s="125" t="s">
        <v>78</v>
      </c>
      <c r="E121" s="126" t="s">
        <v>138</v>
      </c>
      <c r="F121" s="126" t="s">
        <v>139</v>
      </c>
      <c r="I121" s="127"/>
      <c r="J121" s="128">
        <f>BK121</f>
        <v>0</v>
      </c>
      <c r="L121" s="124"/>
      <c r="M121" s="129"/>
      <c r="P121" s="130">
        <f>P122+P130+P137</f>
        <v>0</v>
      </c>
      <c r="R121" s="130">
        <f>R122+R130+R137</f>
        <v>0</v>
      </c>
      <c r="T121" s="131">
        <f>T122+T130+T137</f>
        <v>0</v>
      </c>
      <c r="AR121" s="125" t="s">
        <v>140</v>
      </c>
      <c r="AT121" s="132" t="s">
        <v>78</v>
      </c>
      <c r="AU121" s="132" t="s">
        <v>79</v>
      </c>
      <c r="AY121" s="125" t="s">
        <v>141</v>
      </c>
      <c r="BK121" s="133">
        <f>BK122+BK130+BK137</f>
        <v>0</v>
      </c>
    </row>
    <row r="122" spans="2:65" s="11" customFormat="1" ht="22.9" customHeight="1" x14ac:dyDescent="0.2">
      <c r="B122" s="124"/>
      <c r="D122" s="125" t="s">
        <v>78</v>
      </c>
      <c r="E122" s="134" t="s">
        <v>142</v>
      </c>
      <c r="F122" s="134" t="s">
        <v>143</v>
      </c>
      <c r="I122" s="127"/>
      <c r="J122" s="135">
        <f>BK122</f>
        <v>0</v>
      </c>
      <c r="L122" s="124"/>
      <c r="M122" s="129"/>
      <c r="P122" s="130">
        <f>SUM(P123:P129)</f>
        <v>0</v>
      </c>
      <c r="R122" s="130">
        <f>SUM(R123:R129)</f>
        <v>0</v>
      </c>
      <c r="T122" s="131">
        <f>SUM(T123:T129)</f>
        <v>0</v>
      </c>
      <c r="AR122" s="125" t="s">
        <v>140</v>
      </c>
      <c r="AT122" s="132" t="s">
        <v>78</v>
      </c>
      <c r="AU122" s="132" t="s">
        <v>87</v>
      </c>
      <c r="AY122" s="125" t="s">
        <v>141</v>
      </c>
      <c r="BK122" s="133">
        <f>SUM(BK123:BK129)</f>
        <v>0</v>
      </c>
    </row>
    <row r="123" spans="2:65" s="1" customFormat="1" ht="24.2" customHeight="1" x14ac:dyDescent="0.2">
      <c r="B123" s="32"/>
      <c r="C123" s="136" t="s">
        <v>87</v>
      </c>
      <c r="D123" s="136" t="s">
        <v>144</v>
      </c>
      <c r="E123" s="137" t="s">
        <v>145</v>
      </c>
      <c r="F123" s="138" t="s">
        <v>146</v>
      </c>
      <c r="G123" s="139" t="s">
        <v>147</v>
      </c>
      <c r="H123" s="140">
        <v>1</v>
      </c>
      <c r="I123" s="141"/>
      <c r="J123" s="142">
        <f>ROUND(I123*H123,2)</f>
        <v>0</v>
      </c>
      <c r="K123" s="138" t="s">
        <v>1</v>
      </c>
      <c r="L123" s="32"/>
      <c r="M123" s="143" t="s">
        <v>1</v>
      </c>
      <c r="N123" s="144" t="s">
        <v>44</v>
      </c>
      <c r="P123" s="145">
        <f>O123*H123</f>
        <v>0</v>
      </c>
      <c r="Q123" s="145">
        <v>0</v>
      </c>
      <c r="R123" s="145">
        <f>Q123*H123</f>
        <v>0</v>
      </c>
      <c r="S123" s="145">
        <v>0</v>
      </c>
      <c r="T123" s="146">
        <f>S123*H123</f>
        <v>0</v>
      </c>
      <c r="AR123" s="147" t="s">
        <v>148</v>
      </c>
      <c r="AT123" s="147" t="s">
        <v>144</v>
      </c>
      <c r="AU123" s="147" t="s">
        <v>89</v>
      </c>
      <c r="AY123" s="17" t="s">
        <v>141</v>
      </c>
      <c r="BE123" s="148">
        <f>IF(N123="základní",J123,0)</f>
        <v>0</v>
      </c>
      <c r="BF123" s="148">
        <f>IF(N123="snížená",J123,0)</f>
        <v>0</v>
      </c>
      <c r="BG123" s="148">
        <f>IF(N123="zákl. přenesená",J123,0)</f>
        <v>0</v>
      </c>
      <c r="BH123" s="148">
        <f>IF(N123="sníž. přenesená",J123,0)</f>
        <v>0</v>
      </c>
      <c r="BI123" s="148">
        <f>IF(N123="nulová",J123,0)</f>
        <v>0</v>
      </c>
      <c r="BJ123" s="17" t="s">
        <v>87</v>
      </c>
      <c r="BK123" s="148">
        <f>ROUND(I123*H123,2)</f>
        <v>0</v>
      </c>
      <c r="BL123" s="17" t="s">
        <v>148</v>
      </c>
      <c r="BM123" s="147" t="s">
        <v>149</v>
      </c>
    </row>
    <row r="124" spans="2:65" s="1" customFormat="1" ht="16.5" customHeight="1" x14ac:dyDescent="0.2">
      <c r="B124" s="32"/>
      <c r="C124" s="136" t="s">
        <v>89</v>
      </c>
      <c r="D124" s="136" t="s">
        <v>144</v>
      </c>
      <c r="E124" s="137" t="s">
        <v>150</v>
      </c>
      <c r="F124" s="138" t="s">
        <v>151</v>
      </c>
      <c r="G124" s="139" t="s">
        <v>152</v>
      </c>
      <c r="H124" s="140">
        <v>1</v>
      </c>
      <c r="I124" s="141"/>
      <c r="J124" s="142">
        <f>ROUND(I124*H124,2)</f>
        <v>0</v>
      </c>
      <c r="K124" s="138" t="s">
        <v>1</v>
      </c>
      <c r="L124" s="32"/>
      <c r="M124" s="143" t="s">
        <v>1</v>
      </c>
      <c r="N124" s="144" t="s">
        <v>44</v>
      </c>
      <c r="P124" s="145">
        <f>O124*H124</f>
        <v>0</v>
      </c>
      <c r="Q124" s="145">
        <v>0</v>
      </c>
      <c r="R124" s="145">
        <f>Q124*H124</f>
        <v>0</v>
      </c>
      <c r="S124" s="145">
        <v>0</v>
      </c>
      <c r="T124" s="146">
        <f>S124*H124</f>
        <v>0</v>
      </c>
      <c r="AR124" s="147" t="s">
        <v>148</v>
      </c>
      <c r="AT124" s="147" t="s">
        <v>144</v>
      </c>
      <c r="AU124" s="147" t="s">
        <v>89</v>
      </c>
      <c r="AY124" s="17" t="s">
        <v>141</v>
      </c>
      <c r="BE124" s="148">
        <f>IF(N124="základní",J124,0)</f>
        <v>0</v>
      </c>
      <c r="BF124" s="148">
        <f>IF(N124="snížená",J124,0)</f>
        <v>0</v>
      </c>
      <c r="BG124" s="148">
        <f>IF(N124="zákl. přenesená",J124,0)</f>
        <v>0</v>
      </c>
      <c r="BH124" s="148">
        <f>IF(N124="sníž. přenesená",J124,0)</f>
        <v>0</v>
      </c>
      <c r="BI124" s="148">
        <f>IF(N124="nulová",J124,0)</f>
        <v>0</v>
      </c>
      <c r="BJ124" s="17" t="s">
        <v>87</v>
      </c>
      <c r="BK124" s="148">
        <f>ROUND(I124*H124,2)</f>
        <v>0</v>
      </c>
      <c r="BL124" s="17" t="s">
        <v>148</v>
      </c>
      <c r="BM124" s="147" t="s">
        <v>153</v>
      </c>
    </row>
    <row r="125" spans="2:65" s="1" customFormat="1" ht="21.75" customHeight="1" x14ac:dyDescent="0.2">
      <c r="B125" s="32"/>
      <c r="C125" s="136" t="s">
        <v>154</v>
      </c>
      <c r="D125" s="136" t="s">
        <v>144</v>
      </c>
      <c r="E125" s="137" t="s">
        <v>155</v>
      </c>
      <c r="F125" s="138" t="s">
        <v>156</v>
      </c>
      <c r="G125" s="139" t="s">
        <v>152</v>
      </c>
      <c r="H125" s="140">
        <v>1</v>
      </c>
      <c r="I125" s="141"/>
      <c r="J125" s="142">
        <f>ROUND(I125*H125,2)</f>
        <v>0</v>
      </c>
      <c r="K125" s="138" t="s">
        <v>1</v>
      </c>
      <c r="L125" s="32"/>
      <c r="M125" s="143" t="s">
        <v>1</v>
      </c>
      <c r="N125" s="144" t="s">
        <v>44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148</v>
      </c>
      <c r="AT125" s="147" t="s">
        <v>144</v>
      </c>
      <c r="AU125" s="147" t="s">
        <v>89</v>
      </c>
      <c r="AY125" s="17" t="s">
        <v>141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87</v>
      </c>
      <c r="BK125" s="148">
        <f>ROUND(I125*H125,2)</f>
        <v>0</v>
      </c>
      <c r="BL125" s="17" t="s">
        <v>148</v>
      </c>
      <c r="BM125" s="147" t="s">
        <v>157</v>
      </c>
    </row>
    <row r="126" spans="2:65" s="1" customFormat="1" ht="16.5" customHeight="1" x14ac:dyDescent="0.2">
      <c r="B126" s="32"/>
      <c r="C126" s="136" t="s">
        <v>158</v>
      </c>
      <c r="D126" s="136" t="s">
        <v>144</v>
      </c>
      <c r="E126" s="137" t="s">
        <v>159</v>
      </c>
      <c r="F126" s="138" t="s">
        <v>160</v>
      </c>
      <c r="G126" s="139" t="s">
        <v>152</v>
      </c>
      <c r="H126" s="140">
        <v>1</v>
      </c>
      <c r="I126" s="141"/>
      <c r="J126" s="142">
        <f>ROUND(I126*H126,2)</f>
        <v>0</v>
      </c>
      <c r="K126" s="138" t="s">
        <v>1</v>
      </c>
      <c r="L126" s="32"/>
      <c r="M126" s="143" t="s">
        <v>1</v>
      </c>
      <c r="N126" s="144" t="s">
        <v>44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148</v>
      </c>
      <c r="AT126" s="147" t="s">
        <v>144</v>
      </c>
      <c r="AU126" s="147" t="s">
        <v>89</v>
      </c>
      <c r="AY126" s="17" t="s">
        <v>141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7" t="s">
        <v>87</v>
      </c>
      <c r="BK126" s="148">
        <f>ROUND(I126*H126,2)</f>
        <v>0</v>
      </c>
      <c r="BL126" s="17" t="s">
        <v>148</v>
      </c>
      <c r="BM126" s="147" t="s">
        <v>161</v>
      </c>
    </row>
    <row r="127" spans="2:65" s="1" customFormat="1" ht="24.2" customHeight="1" x14ac:dyDescent="0.2">
      <c r="B127" s="32"/>
      <c r="C127" s="136" t="s">
        <v>140</v>
      </c>
      <c r="D127" s="136" t="s">
        <v>144</v>
      </c>
      <c r="E127" s="137" t="s">
        <v>162</v>
      </c>
      <c r="F127" s="138" t="s">
        <v>163</v>
      </c>
      <c r="G127" s="139" t="s">
        <v>152</v>
      </c>
      <c r="H127" s="140">
        <v>1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44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148</v>
      </c>
      <c r="AT127" s="147" t="s">
        <v>144</v>
      </c>
      <c r="AU127" s="147" t="s">
        <v>89</v>
      </c>
      <c r="AY127" s="17" t="s">
        <v>141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87</v>
      </c>
      <c r="BK127" s="148">
        <f>ROUND(I127*H127,2)</f>
        <v>0</v>
      </c>
      <c r="BL127" s="17" t="s">
        <v>148</v>
      </c>
      <c r="BM127" s="147" t="s">
        <v>164</v>
      </c>
    </row>
    <row r="128" spans="2:65" s="12" customFormat="1" ht="11.25" x14ac:dyDescent="0.2">
      <c r="B128" s="149"/>
      <c r="D128" s="150" t="s">
        <v>165</v>
      </c>
      <c r="E128" s="151" t="s">
        <v>1</v>
      </c>
      <c r="F128" s="152" t="s">
        <v>166</v>
      </c>
      <c r="H128" s="153">
        <v>1</v>
      </c>
      <c r="I128" s="154"/>
      <c r="L128" s="149"/>
      <c r="M128" s="155"/>
      <c r="T128" s="156"/>
      <c r="AT128" s="151" t="s">
        <v>165</v>
      </c>
      <c r="AU128" s="151" t="s">
        <v>89</v>
      </c>
      <c r="AV128" s="12" t="s">
        <v>89</v>
      </c>
      <c r="AW128" s="12" t="s">
        <v>35</v>
      </c>
      <c r="AX128" s="12" t="s">
        <v>87</v>
      </c>
      <c r="AY128" s="151" t="s">
        <v>141</v>
      </c>
    </row>
    <row r="129" spans="2:65" s="1" customFormat="1" ht="24.2" customHeight="1" x14ac:dyDescent="0.2">
      <c r="B129" s="32"/>
      <c r="C129" s="136" t="s">
        <v>167</v>
      </c>
      <c r="D129" s="136" t="s">
        <v>144</v>
      </c>
      <c r="E129" s="137" t="s">
        <v>168</v>
      </c>
      <c r="F129" s="138" t="s">
        <v>169</v>
      </c>
      <c r="G129" s="139" t="s">
        <v>170</v>
      </c>
      <c r="H129" s="140">
        <v>1</v>
      </c>
      <c r="I129" s="141"/>
      <c r="J129" s="142">
        <f>ROUND(I129*H129,2)</f>
        <v>0</v>
      </c>
      <c r="K129" s="138" t="s">
        <v>1</v>
      </c>
      <c r="L129" s="32"/>
      <c r="M129" s="143" t="s">
        <v>1</v>
      </c>
      <c r="N129" s="144" t="s">
        <v>44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148</v>
      </c>
      <c r="AT129" s="147" t="s">
        <v>144</v>
      </c>
      <c r="AU129" s="147" t="s">
        <v>89</v>
      </c>
      <c r="AY129" s="17" t="s">
        <v>141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87</v>
      </c>
      <c r="BK129" s="148">
        <f>ROUND(I129*H129,2)</f>
        <v>0</v>
      </c>
      <c r="BL129" s="17" t="s">
        <v>148</v>
      </c>
      <c r="BM129" s="147" t="s">
        <v>171</v>
      </c>
    </row>
    <row r="130" spans="2:65" s="11" customFormat="1" ht="22.9" customHeight="1" x14ac:dyDescent="0.2">
      <c r="B130" s="124"/>
      <c r="D130" s="125" t="s">
        <v>78</v>
      </c>
      <c r="E130" s="134" t="s">
        <v>172</v>
      </c>
      <c r="F130" s="134" t="s">
        <v>173</v>
      </c>
      <c r="I130" s="127"/>
      <c r="J130" s="135">
        <f>BK130</f>
        <v>0</v>
      </c>
      <c r="L130" s="124"/>
      <c r="M130" s="129"/>
      <c r="P130" s="130">
        <f>SUM(P131:P136)</f>
        <v>0</v>
      </c>
      <c r="R130" s="130">
        <f>SUM(R131:R136)</f>
        <v>0</v>
      </c>
      <c r="T130" s="131">
        <f>SUM(T131:T136)</f>
        <v>0</v>
      </c>
      <c r="AR130" s="125" t="s">
        <v>140</v>
      </c>
      <c r="AT130" s="132" t="s">
        <v>78</v>
      </c>
      <c r="AU130" s="132" t="s">
        <v>87</v>
      </c>
      <c r="AY130" s="125" t="s">
        <v>141</v>
      </c>
      <c r="BK130" s="133">
        <f>SUM(BK131:BK136)</f>
        <v>0</v>
      </c>
    </row>
    <row r="131" spans="2:65" s="1" customFormat="1" ht="16.5" customHeight="1" x14ac:dyDescent="0.2">
      <c r="B131" s="32"/>
      <c r="C131" s="136" t="s">
        <v>174</v>
      </c>
      <c r="D131" s="136" t="s">
        <v>144</v>
      </c>
      <c r="E131" s="137" t="s">
        <v>175</v>
      </c>
      <c r="F131" s="138" t="s">
        <v>173</v>
      </c>
      <c r="G131" s="139" t="s">
        <v>152</v>
      </c>
      <c r="H131" s="140">
        <v>1</v>
      </c>
      <c r="I131" s="141"/>
      <c r="J131" s="142">
        <f>ROUND(I131*H131,2)</f>
        <v>0</v>
      </c>
      <c r="K131" s="138" t="s">
        <v>1</v>
      </c>
      <c r="L131" s="32"/>
      <c r="M131" s="143" t="s">
        <v>1</v>
      </c>
      <c r="N131" s="144" t="s">
        <v>44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148</v>
      </c>
      <c r="AT131" s="147" t="s">
        <v>144</v>
      </c>
      <c r="AU131" s="147" t="s">
        <v>89</v>
      </c>
      <c r="AY131" s="17" t="s">
        <v>141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87</v>
      </c>
      <c r="BK131" s="148">
        <f>ROUND(I131*H131,2)</f>
        <v>0</v>
      </c>
      <c r="BL131" s="17" t="s">
        <v>148</v>
      </c>
      <c r="BM131" s="147" t="s">
        <v>176</v>
      </c>
    </row>
    <row r="132" spans="2:65" s="13" customFormat="1" ht="22.5" x14ac:dyDescent="0.2">
      <c r="B132" s="157"/>
      <c r="D132" s="150" t="s">
        <v>165</v>
      </c>
      <c r="E132" s="158" t="s">
        <v>1</v>
      </c>
      <c r="F132" s="159" t="s">
        <v>177</v>
      </c>
      <c r="H132" s="158" t="s">
        <v>1</v>
      </c>
      <c r="I132" s="160"/>
      <c r="L132" s="157"/>
      <c r="M132" s="161"/>
      <c r="T132" s="162"/>
      <c r="AT132" s="158" t="s">
        <v>165</v>
      </c>
      <c r="AU132" s="158" t="s">
        <v>89</v>
      </c>
      <c r="AV132" s="13" t="s">
        <v>87</v>
      </c>
      <c r="AW132" s="13" t="s">
        <v>35</v>
      </c>
      <c r="AX132" s="13" t="s">
        <v>79</v>
      </c>
      <c r="AY132" s="158" t="s">
        <v>141</v>
      </c>
    </row>
    <row r="133" spans="2:65" s="13" customFormat="1" ht="11.25" x14ac:dyDescent="0.2">
      <c r="B133" s="157"/>
      <c r="D133" s="150" t="s">
        <v>165</v>
      </c>
      <c r="E133" s="158" t="s">
        <v>1</v>
      </c>
      <c r="F133" s="159" t="s">
        <v>178</v>
      </c>
      <c r="H133" s="158" t="s">
        <v>1</v>
      </c>
      <c r="I133" s="160"/>
      <c r="L133" s="157"/>
      <c r="M133" s="161"/>
      <c r="T133" s="162"/>
      <c r="AT133" s="158" t="s">
        <v>165</v>
      </c>
      <c r="AU133" s="158" t="s">
        <v>89</v>
      </c>
      <c r="AV133" s="13" t="s">
        <v>87</v>
      </c>
      <c r="AW133" s="13" t="s">
        <v>35</v>
      </c>
      <c r="AX133" s="13" t="s">
        <v>79</v>
      </c>
      <c r="AY133" s="158" t="s">
        <v>141</v>
      </c>
    </row>
    <row r="134" spans="2:65" s="12" customFormat="1" ht="11.25" x14ac:dyDescent="0.2">
      <c r="B134" s="149"/>
      <c r="D134" s="150" t="s">
        <v>165</v>
      </c>
      <c r="E134" s="151" t="s">
        <v>1</v>
      </c>
      <c r="F134" s="152" t="s">
        <v>87</v>
      </c>
      <c r="H134" s="153">
        <v>1</v>
      </c>
      <c r="I134" s="154"/>
      <c r="L134" s="149"/>
      <c r="M134" s="155"/>
      <c r="T134" s="156"/>
      <c r="AT134" s="151" t="s">
        <v>165</v>
      </c>
      <c r="AU134" s="151" t="s">
        <v>89</v>
      </c>
      <c r="AV134" s="12" t="s">
        <v>89</v>
      </c>
      <c r="AW134" s="12" t="s">
        <v>35</v>
      </c>
      <c r="AX134" s="12" t="s">
        <v>87</v>
      </c>
      <c r="AY134" s="151" t="s">
        <v>141</v>
      </c>
    </row>
    <row r="135" spans="2:65" s="1" customFormat="1" ht="24.2" customHeight="1" x14ac:dyDescent="0.2">
      <c r="B135" s="32"/>
      <c r="C135" s="136" t="s">
        <v>179</v>
      </c>
      <c r="D135" s="136" t="s">
        <v>144</v>
      </c>
      <c r="E135" s="137" t="s">
        <v>180</v>
      </c>
      <c r="F135" s="138" t="s">
        <v>181</v>
      </c>
      <c r="G135" s="139" t="s">
        <v>147</v>
      </c>
      <c r="H135" s="140">
        <v>1</v>
      </c>
      <c r="I135" s="141"/>
      <c r="J135" s="142">
        <f>ROUND(I135*H135,2)</f>
        <v>0</v>
      </c>
      <c r="K135" s="138" t="s">
        <v>1</v>
      </c>
      <c r="L135" s="32"/>
      <c r="M135" s="143" t="s">
        <v>1</v>
      </c>
      <c r="N135" s="144" t="s">
        <v>44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148</v>
      </c>
      <c r="AT135" s="147" t="s">
        <v>144</v>
      </c>
      <c r="AU135" s="147" t="s">
        <v>89</v>
      </c>
      <c r="AY135" s="17" t="s">
        <v>141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87</v>
      </c>
      <c r="BK135" s="148">
        <f>ROUND(I135*H135,2)</f>
        <v>0</v>
      </c>
      <c r="BL135" s="17" t="s">
        <v>148</v>
      </c>
      <c r="BM135" s="147" t="s">
        <v>182</v>
      </c>
    </row>
    <row r="136" spans="2:65" s="12" customFormat="1" ht="11.25" x14ac:dyDescent="0.2">
      <c r="B136" s="149"/>
      <c r="D136" s="150" t="s">
        <v>165</v>
      </c>
      <c r="E136" s="151" t="s">
        <v>1</v>
      </c>
      <c r="F136" s="152" t="s">
        <v>183</v>
      </c>
      <c r="H136" s="153">
        <v>1</v>
      </c>
      <c r="I136" s="154"/>
      <c r="L136" s="149"/>
      <c r="M136" s="155"/>
      <c r="T136" s="156"/>
      <c r="AT136" s="151" t="s">
        <v>165</v>
      </c>
      <c r="AU136" s="151" t="s">
        <v>89</v>
      </c>
      <c r="AV136" s="12" t="s">
        <v>89</v>
      </c>
      <c r="AW136" s="12" t="s">
        <v>35</v>
      </c>
      <c r="AX136" s="12" t="s">
        <v>87</v>
      </c>
      <c r="AY136" s="151" t="s">
        <v>141</v>
      </c>
    </row>
    <row r="137" spans="2:65" s="11" customFormat="1" ht="22.9" customHeight="1" x14ac:dyDescent="0.2">
      <c r="B137" s="124"/>
      <c r="D137" s="125" t="s">
        <v>78</v>
      </c>
      <c r="E137" s="134" t="s">
        <v>184</v>
      </c>
      <c r="F137" s="134" t="s">
        <v>185</v>
      </c>
      <c r="I137" s="127"/>
      <c r="J137" s="135">
        <f>BK137</f>
        <v>0</v>
      </c>
      <c r="L137" s="124"/>
      <c r="M137" s="129"/>
      <c r="P137" s="130">
        <f>SUM(P138:P139)</f>
        <v>0</v>
      </c>
      <c r="R137" s="130">
        <f>SUM(R138:R139)</f>
        <v>0</v>
      </c>
      <c r="T137" s="131">
        <f>SUM(T138:T139)</f>
        <v>0</v>
      </c>
      <c r="AR137" s="125" t="s">
        <v>140</v>
      </c>
      <c r="AT137" s="132" t="s">
        <v>78</v>
      </c>
      <c r="AU137" s="132" t="s">
        <v>87</v>
      </c>
      <c r="AY137" s="125" t="s">
        <v>141</v>
      </c>
      <c r="BK137" s="133">
        <f>SUM(BK138:BK139)</f>
        <v>0</v>
      </c>
    </row>
    <row r="138" spans="2:65" s="1" customFormat="1" ht="21.75" customHeight="1" x14ac:dyDescent="0.2">
      <c r="B138" s="32"/>
      <c r="C138" s="136" t="s">
        <v>186</v>
      </c>
      <c r="D138" s="136" t="s">
        <v>144</v>
      </c>
      <c r="E138" s="137" t="s">
        <v>187</v>
      </c>
      <c r="F138" s="138" t="s">
        <v>188</v>
      </c>
      <c r="G138" s="139" t="s">
        <v>170</v>
      </c>
      <c r="H138" s="140">
        <v>1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44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148</v>
      </c>
      <c r="AT138" s="147" t="s">
        <v>144</v>
      </c>
      <c r="AU138" s="147" t="s">
        <v>89</v>
      </c>
      <c r="AY138" s="17" t="s">
        <v>141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87</v>
      </c>
      <c r="BK138" s="148">
        <f>ROUND(I138*H138,2)</f>
        <v>0</v>
      </c>
      <c r="BL138" s="17" t="s">
        <v>148</v>
      </c>
      <c r="BM138" s="147" t="s">
        <v>189</v>
      </c>
    </row>
    <row r="139" spans="2:65" s="12" customFormat="1" ht="11.25" x14ac:dyDescent="0.2">
      <c r="B139" s="149"/>
      <c r="D139" s="150" t="s">
        <v>165</v>
      </c>
      <c r="E139" s="151" t="s">
        <v>1</v>
      </c>
      <c r="F139" s="152" t="s">
        <v>190</v>
      </c>
      <c r="H139" s="153">
        <v>1</v>
      </c>
      <c r="I139" s="154"/>
      <c r="L139" s="149"/>
      <c r="M139" s="163"/>
      <c r="N139" s="164"/>
      <c r="O139" s="164"/>
      <c r="P139" s="164"/>
      <c r="Q139" s="164"/>
      <c r="R139" s="164"/>
      <c r="S139" s="164"/>
      <c r="T139" s="165"/>
      <c r="AT139" s="151" t="s">
        <v>165</v>
      </c>
      <c r="AU139" s="151" t="s">
        <v>89</v>
      </c>
      <c r="AV139" s="12" t="s">
        <v>89</v>
      </c>
      <c r="AW139" s="12" t="s">
        <v>35</v>
      </c>
      <c r="AX139" s="12" t="s">
        <v>87</v>
      </c>
      <c r="AY139" s="151" t="s">
        <v>141</v>
      </c>
    </row>
    <row r="140" spans="2:65" s="1" customFormat="1" ht="6.95" customHeight="1" x14ac:dyDescent="0.2">
      <c r="B140" s="44"/>
      <c r="C140" s="45"/>
      <c r="D140" s="45"/>
      <c r="E140" s="45"/>
      <c r="F140" s="45"/>
      <c r="G140" s="45"/>
      <c r="H140" s="45"/>
      <c r="I140" s="45"/>
      <c r="J140" s="45"/>
      <c r="K140" s="45"/>
      <c r="L140" s="32"/>
    </row>
  </sheetData>
  <sheetProtection algorithmName="SHA-512" hashValue="fVHHRFLzSLAs/9cCC2jJy5bzUydVePEajskkhlCAS7HxUdiAf0cB02eScGrzDDzfFCZpvJo+kSzJFqw6p8mplw==" saltValue="Crm+TOuThc+lh1HkmKZOmkhrONdMdp941tP8rk0OySrR/zQcwkt5s/ik8dYELGNGyX4dfMxgQww+mGv+PRAn4A==" spinCount="100000" sheet="1" objects="1" scenarios="1" formatColumns="0" formatRows="0" autoFilter="0"/>
  <autoFilter ref="C119:K139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697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92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5" customHeight="1" x14ac:dyDescent="0.2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43" t="str">
        <f>'Rekapitulace stavby'!K6</f>
        <v>REGENERACE PANELOVÉHO SÍDLIŠTĚ DUBINA – LOKALITA 3B</v>
      </c>
      <c r="F7" s="244"/>
      <c r="G7" s="244"/>
      <c r="H7" s="244"/>
      <c r="L7" s="20"/>
    </row>
    <row r="8" spans="2:46" s="1" customFormat="1" ht="12" customHeight="1" x14ac:dyDescent="0.2">
      <c r="B8" s="32"/>
      <c r="D8" s="27" t="s">
        <v>113</v>
      </c>
      <c r="L8" s="32"/>
    </row>
    <row r="9" spans="2:46" s="1" customFormat="1" ht="16.5" customHeight="1" x14ac:dyDescent="0.2">
      <c r="B9" s="32"/>
      <c r="E9" s="201" t="s">
        <v>191</v>
      </c>
      <c r="F9" s="245"/>
      <c r="G9" s="245"/>
      <c r="H9" s="245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1. 6. 2024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 x14ac:dyDescent="0.2">
      <c r="B15" s="32"/>
      <c r="E15" s="25" t="s">
        <v>115</v>
      </c>
      <c r="I15" s="27" t="s">
        <v>28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46" t="str">
        <f>'Rekapitulace stavby'!E14</f>
        <v>Vyplň údaj</v>
      </c>
      <c r="F18" s="227"/>
      <c r="G18" s="227"/>
      <c r="H18" s="227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 x14ac:dyDescent="0.2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36</v>
      </c>
      <c r="I23" s="27" t="s">
        <v>25</v>
      </c>
      <c r="J23" s="25" t="s">
        <v>1</v>
      </c>
      <c r="L23" s="32"/>
    </row>
    <row r="24" spans="2:12" s="1" customFormat="1" ht="18" customHeight="1" x14ac:dyDescent="0.2">
      <c r="B24" s="32"/>
      <c r="E24" s="25" t="s">
        <v>37</v>
      </c>
      <c r="I24" s="27" t="s">
        <v>28</v>
      </c>
      <c r="J24" s="25" t="s">
        <v>1</v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38</v>
      </c>
      <c r="L26" s="32"/>
    </row>
    <row r="27" spans="2:12" s="7" customFormat="1" ht="16.5" customHeight="1" x14ac:dyDescent="0.2">
      <c r="B27" s="94"/>
      <c r="E27" s="232" t="s">
        <v>1</v>
      </c>
      <c r="F27" s="232"/>
      <c r="G27" s="232"/>
      <c r="H27" s="232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39</v>
      </c>
      <c r="J30" s="66">
        <f>ROUND(J128,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 x14ac:dyDescent="0.2">
      <c r="B33" s="32"/>
      <c r="D33" s="55" t="s">
        <v>43</v>
      </c>
      <c r="E33" s="27" t="s">
        <v>44</v>
      </c>
      <c r="F33" s="86">
        <f>ROUND((SUM(BE128:BE696)),  2)</f>
        <v>0</v>
      </c>
      <c r="I33" s="96">
        <v>0.21</v>
      </c>
      <c r="J33" s="86">
        <f>ROUND(((SUM(BE128:BE696))*I33),  2)</f>
        <v>0</v>
      </c>
      <c r="L33" s="32"/>
    </row>
    <row r="34" spans="2:12" s="1" customFormat="1" ht="14.45" customHeight="1" x14ac:dyDescent="0.2">
      <c r="B34" s="32"/>
      <c r="E34" s="27" t="s">
        <v>45</v>
      </c>
      <c r="F34" s="86">
        <f>ROUND((SUM(BF128:BF696)),  2)</f>
        <v>0</v>
      </c>
      <c r="I34" s="96">
        <v>0.12</v>
      </c>
      <c r="J34" s="86">
        <f>ROUND(((SUM(BF128:BF696))*I34),  2)</f>
        <v>0</v>
      </c>
      <c r="L34" s="32"/>
    </row>
    <row r="35" spans="2:12" s="1" customFormat="1" ht="14.45" hidden="1" customHeight="1" x14ac:dyDescent="0.2">
      <c r="B35" s="32"/>
      <c r="E35" s="27" t="s">
        <v>46</v>
      </c>
      <c r="F35" s="86">
        <f>ROUND((SUM(BG128:BG696)),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47</v>
      </c>
      <c r="F36" s="86">
        <f>ROUND((SUM(BH128:BH696)),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48</v>
      </c>
      <c r="F37" s="86">
        <f>ROUND((SUM(BI128:BI696)),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49</v>
      </c>
      <c r="E39" s="57"/>
      <c r="F39" s="57"/>
      <c r="G39" s="99" t="s">
        <v>50</v>
      </c>
      <c r="H39" s="100" t="s">
        <v>51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54</v>
      </c>
      <c r="E61" s="34"/>
      <c r="F61" s="103" t="s">
        <v>55</v>
      </c>
      <c r="G61" s="43" t="s">
        <v>54</v>
      </c>
      <c r="H61" s="34"/>
      <c r="I61" s="34"/>
      <c r="J61" s="104" t="s">
        <v>55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54</v>
      </c>
      <c r="E76" s="34"/>
      <c r="F76" s="103" t="s">
        <v>55</v>
      </c>
      <c r="G76" s="43" t="s">
        <v>54</v>
      </c>
      <c r="H76" s="34"/>
      <c r="I76" s="34"/>
      <c r="J76" s="104" t="s">
        <v>55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116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3" t="str">
        <f>E7</f>
        <v>REGENERACE PANELOVÉHO SÍDLIŠTĚ DUBINA – LOKALITA 3B</v>
      </c>
      <c r="F85" s="244"/>
      <c r="G85" s="244"/>
      <c r="H85" s="244"/>
      <c r="L85" s="32"/>
    </row>
    <row r="86" spans="2:47" s="1" customFormat="1" ht="12" customHeight="1" x14ac:dyDescent="0.2">
      <c r="B86" s="32"/>
      <c r="C86" s="27" t="s">
        <v>113</v>
      </c>
      <c r="L86" s="32"/>
    </row>
    <row r="87" spans="2:47" s="1" customFormat="1" ht="16.5" customHeight="1" x14ac:dyDescent="0.2">
      <c r="B87" s="32"/>
      <c r="E87" s="201" t="str">
        <f>E9</f>
        <v>SO 101 - Zpevněné plochy</v>
      </c>
      <c r="F87" s="245"/>
      <c r="G87" s="245"/>
      <c r="H87" s="245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 xml:space="preserve"> ČÁST J A K UL. BARTOŇOVA </v>
      </c>
      <c r="I89" s="27" t="s">
        <v>22</v>
      </c>
      <c r="J89" s="52" t="str">
        <f>IF(J12="","",J12)</f>
        <v>1. 6. 2024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40.15" customHeight="1" x14ac:dyDescent="0.2">
      <c r="B91" s="32"/>
      <c r="C91" s="27" t="s">
        <v>24</v>
      </c>
      <c r="F91" s="25" t="str">
        <f>E15</f>
        <v>Statutární město Pardubice  - UMO III</v>
      </c>
      <c r="I91" s="27" t="s">
        <v>31</v>
      </c>
      <c r="J91" s="30" t="str">
        <f>E21</f>
        <v>PRODIN a.s., K Vápence 2745, 530 02 Pardubice</v>
      </c>
      <c r="L91" s="32"/>
    </row>
    <row r="92" spans="2:47" s="1" customFormat="1" ht="15.2" customHeight="1" x14ac:dyDescent="0.2">
      <c r="B92" s="32"/>
      <c r="C92" s="27" t="s">
        <v>29</v>
      </c>
      <c r="F92" s="25" t="str">
        <f>IF(E18="","",E18)</f>
        <v>Vyplň údaj</v>
      </c>
      <c r="I92" s="27" t="s">
        <v>36</v>
      </c>
      <c r="J92" s="30" t="str">
        <f>E24</f>
        <v>Jana Förstlová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117</v>
      </c>
      <c r="D94" s="97"/>
      <c r="E94" s="97"/>
      <c r="F94" s="97"/>
      <c r="G94" s="97"/>
      <c r="H94" s="97"/>
      <c r="I94" s="97"/>
      <c r="J94" s="106" t="s">
        <v>118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119</v>
      </c>
      <c r="J96" s="66">
        <f>J128</f>
        <v>0</v>
      </c>
      <c r="L96" s="32"/>
      <c r="AU96" s="17" t="s">
        <v>120</v>
      </c>
    </row>
    <row r="97" spans="2:12" s="8" customFormat="1" ht="24.95" customHeight="1" x14ac:dyDescent="0.2">
      <c r="B97" s="108"/>
      <c r="D97" s="109" t="s">
        <v>192</v>
      </c>
      <c r="E97" s="110"/>
      <c r="F97" s="110"/>
      <c r="G97" s="110"/>
      <c r="H97" s="110"/>
      <c r="I97" s="110"/>
      <c r="J97" s="111">
        <f>J129</f>
        <v>0</v>
      </c>
      <c r="L97" s="108"/>
    </row>
    <row r="98" spans="2:12" s="9" customFormat="1" ht="19.899999999999999" customHeight="1" x14ac:dyDescent="0.2">
      <c r="B98" s="112"/>
      <c r="D98" s="113" t="s">
        <v>193</v>
      </c>
      <c r="E98" s="114"/>
      <c r="F98" s="114"/>
      <c r="G98" s="114"/>
      <c r="H98" s="114"/>
      <c r="I98" s="114"/>
      <c r="J98" s="115">
        <f>J130</f>
        <v>0</v>
      </c>
      <c r="L98" s="112"/>
    </row>
    <row r="99" spans="2:12" s="9" customFormat="1" ht="19.899999999999999" customHeight="1" x14ac:dyDescent="0.2">
      <c r="B99" s="112"/>
      <c r="D99" s="113" t="s">
        <v>194</v>
      </c>
      <c r="E99" s="114"/>
      <c r="F99" s="114"/>
      <c r="G99" s="114"/>
      <c r="H99" s="114"/>
      <c r="I99" s="114"/>
      <c r="J99" s="115">
        <f>J268</f>
        <v>0</v>
      </c>
      <c r="L99" s="112"/>
    </row>
    <row r="100" spans="2:12" s="9" customFormat="1" ht="19.899999999999999" customHeight="1" x14ac:dyDescent="0.2">
      <c r="B100" s="112"/>
      <c r="D100" s="113" t="s">
        <v>195</v>
      </c>
      <c r="E100" s="114"/>
      <c r="F100" s="114"/>
      <c r="G100" s="114"/>
      <c r="H100" s="114"/>
      <c r="I100" s="114"/>
      <c r="J100" s="115">
        <f>J286</f>
        <v>0</v>
      </c>
      <c r="L100" s="112"/>
    </row>
    <row r="101" spans="2:12" s="9" customFormat="1" ht="19.899999999999999" customHeight="1" x14ac:dyDescent="0.2">
      <c r="B101" s="112"/>
      <c r="D101" s="113" t="s">
        <v>196</v>
      </c>
      <c r="E101" s="114"/>
      <c r="F101" s="114"/>
      <c r="G101" s="114"/>
      <c r="H101" s="114"/>
      <c r="I101" s="114"/>
      <c r="J101" s="115">
        <f>J289</f>
        <v>0</v>
      </c>
      <c r="L101" s="112"/>
    </row>
    <row r="102" spans="2:12" s="9" customFormat="1" ht="19.899999999999999" customHeight="1" x14ac:dyDescent="0.2">
      <c r="B102" s="112"/>
      <c r="D102" s="113" t="s">
        <v>197</v>
      </c>
      <c r="E102" s="114"/>
      <c r="F102" s="114"/>
      <c r="G102" s="114"/>
      <c r="H102" s="114"/>
      <c r="I102" s="114"/>
      <c r="J102" s="115">
        <f>J317</f>
        <v>0</v>
      </c>
      <c r="L102" s="112"/>
    </row>
    <row r="103" spans="2:12" s="9" customFormat="1" ht="19.899999999999999" customHeight="1" x14ac:dyDescent="0.2">
      <c r="B103" s="112"/>
      <c r="D103" s="113" t="s">
        <v>198</v>
      </c>
      <c r="E103" s="114"/>
      <c r="F103" s="114"/>
      <c r="G103" s="114"/>
      <c r="H103" s="114"/>
      <c r="I103" s="114"/>
      <c r="J103" s="115">
        <f>J429</f>
        <v>0</v>
      </c>
      <c r="L103" s="112"/>
    </row>
    <row r="104" spans="2:12" s="9" customFormat="1" ht="19.899999999999999" customHeight="1" x14ac:dyDescent="0.2">
      <c r="B104" s="112"/>
      <c r="D104" s="113" t="s">
        <v>199</v>
      </c>
      <c r="E104" s="114"/>
      <c r="F104" s="114"/>
      <c r="G104" s="114"/>
      <c r="H104" s="114"/>
      <c r="I104" s="114"/>
      <c r="J104" s="115">
        <f>J485</f>
        <v>0</v>
      </c>
      <c r="L104" s="112"/>
    </row>
    <row r="105" spans="2:12" s="9" customFormat="1" ht="19.899999999999999" customHeight="1" x14ac:dyDescent="0.2">
      <c r="B105" s="112"/>
      <c r="D105" s="113" t="s">
        <v>200</v>
      </c>
      <c r="E105" s="114"/>
      <c r="F105" s="114"/>
      <c r="G105" s="114"/>
      <c r="H105" s="114"/>
      <c r="I105" s="114"/>
      <c r="J105" s="115">
        <f>J656</f>
        <v>0</v>
      </c>
      <c r="L105" s="112"/>
    </row>
    <row r="106" spans="2:12" s="9" customFormat="1" ht="19.899999999999999" customHeight="1" x14ac:dyDescent="0.2">
      <c r="B106" s="112"/>
      <c r="D106" s="113" t="s">
        <v>201</v>
      </c>
      <c r="E106" s="114"/>
      <c r="F106" s="114"/>
      <c r="G106" s="114"/>
      <c r="H106" s="114"/>
      <c r="I106" s="114"/>
      <c r="J106" s="115">
        <f>J690</f>
        <v>0</v>
      </c>
      <c r="L106" s="112"/>
    </row>
    <row r="107" spans="2:12" s="8" customFormat="1" ht="24.95" customHeight="1" x14ac:dyDescent="0.2">
      <c r="B107" s="108"/>
      <c r="D107" s="109" t="s">
        <v>202</v>
      </c>
      <c r="E107" s="110"/>
      <c r="F107" s="110"/>
      <c r="G107" s="110"/>
      <c r="H107" s="110"/>
      <c r="I107" s="110"/>
      <c r="J107" s="111">
        <f>J692</f>
        <v>0</v>
      </c>
      <c r="L107" s="108"/>
    </row>
    <row r="108" spans="2:12" s="9" customFormat="1" ht="19.899999999999999" customHeight="1" x14ac:dyDescent="0.2">
      <c r="B108" s="112"/>
      <c r="D108" s="113" t="s">
        <v>203</v>
      </c>
      <c r="E108" s="114"/>
      <c r="F108" s="114"/>
      <c r="G108" s="114"/>
      <c r="H108" s="114"/>
      <c r="I108" s="114"/>
      <c r="J108" s="115">
        <f>J693</f>
        <v>0</v>
      </c>
      <c r="L108" s="112"/>
    </row>
    <row r="109" spans="2:12" s="1" customFormat="1" ht="21.75" customHeight="1" x14ac:dyDescent="0.2">
      <c r="B109" s="32"/>
      <c r="L109" s="32"/>
    </row>
    <row r="110" spans="2:12" s="1" customFormat="1" ht="6.95" customHeight="1" x14ac:dyDescent="0.2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63" s="1" customFormat="1" ht="6.95" customHeight="1" x14ac:dyDescent="0.2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63" s="1" customFormat="1" ht="24.95" customHeight="1" x14ac:dyDescent="0.2">
      <c r="B115" s="32"/>
      <c r="C115" s="21" t="s">
        <v>125</v>
      </c>
      <c r="L115" s="32"/>
    </row>
    <row r="116" spans="2:63" s="1" customFormat="1" ht="6.95" customHeight="1" x14ac:dyDescent="0.2">
      <c r="B116" s="32"/>
      <c r="L116" s="32"/>
    </row>
    <row r="117" spans="2:63" s="1" customFormat="1" ht="12" customHeight="1" x14ac:dyDescent="0.2">
      <c r="B117" s="32"/>
      <c r="C117" s="27" t="s">
        <v>16</v>
      </c>
      <c r="L117" s="32"/>
    </row>
    <row r="118" spans="2:63" s="1" customFormat="1" ht="16.5" customHeight="1" x14ac:dyDescent="0.2">
      <c r="B118" s="32"/>
      <c r="E118" s="243" t="str">
        <f>E7</f>
        <v>REGENERACE PANELOVÉHO SÍDLIŠTĚ DUBINA – LOKALITA 3B</v>
      </c>
      <c r="F118" s="244"/>
      <c r="G118" s="244"/>
      <c r="H118" s="244"/>
      <c r="L118" s="32"/>
    </row>
    <row r="119" spans="2:63" s="1" customFormat="1" ht="12" customHeight="1" x14ac:dyDescent="0.2">
      <c r="B119" s="32"/>
      <c r="C119" s="27" t="s">
        <v>113</v>
      </c>
      <c r="L119" s="32"/>
    </row>
    <row r="120" spans="2:63" s="1" customFormat="1" ht="16.5" customHeight="1" x14ac:dyDescent="0.2">
      <c r="B120" s="32"/>
      <c r="E120" s="201" t="str">
        <f>E9</f>
        <v>SO 101 - Zpevněné plochy</v>
      </c>
      <c r="F120" s="245"/>
      <c r="G120" s="245"/>
      <c r="H120" s="245"/>
      <c r="L120" s="32"/>
    </row>
    <row r="121" spans="2:63" s="1" customFormat="1" ht="6.95" customHeight="1" x14ac:dyDescent="0.2">
      <c r="B121" s="32"/>
      <c r="L121" s="32"/>
    </row>
    <row r="122" spans="2:63" s="1" customFormat="1" ht="12" customHeight="1" x14ac:dyDescent="0.2">
      <c r="B122" s="32"/>
      <c r="C122" s="27" t="s">
        <v>20</v>
      </c>
      <c r="F122" s="25" t="str">
        <f>F12</f>
        <v xml:space="preserve"> ČÁST J A K UL. BARTOŇOVA </v>
      </c>
      <c r="I122" s="27" t="s">
        <v>22</v>
      </c>
      <c r="J122" s="52" t="str">
        <f>IF(J12="","",J12)</f>
        <v>1. 6. 2024</v>
      </c>
      <c r="L122" s="32"/>
    </row>
    <row r="123" spans="2:63" s="1" customFormat="1" ht="6.95" customHeight="1" x14ac:dyDescent="0.2">
      <c r="B123" s="32"/>
      <c r="L123" s="32"/>
    </row>
    <row r="124" spans="2:63" s="1" customFormat="1" ht="40.15" customHeight="1" x14ac:dyDescent="0.2">
      <c r="B124" s="32"/>
      <c r="C124" s="27" t="s">
        <v>24</v>
      </c>
      <c r="F124" s="25" t="str">
        <f>E15</f>
        <v>Statutární město Pardubice  - UMO III</v>
      </c>
      <c r="I124" s="27" t="s">
        <v>31</v>
      </c>
      <c r="J124" s="30" t="str">
        <f>E21</f>
        <v>PRODIN a.s., K Vápence 2745, 530 02 Pardubice</v>
      </c>
      <c r="L124" s="32"/>
    </row>
    <row r="125" spans="2:63" s="1" customFormat="1" ht="15.2" customHeight="1" x14ac:dyDescent="0.2">
      <c r="B125" s="32"/>
      <c r="C125" s="27" t="s">
        <v>29</v>
      </c>
      <c r="F125" s="25" t="str">
        <f>IF(E18="","",E18)</f>
        <v>Vyplň údaj</v>
      </c>
      <c r="I125" s="27" t="s">
        <v>36</v>
      </c>
      <c r="J125" s="30" t="str">
        <f>E24</f>
        <v>Jana Förstlová</v>
      </c>
      <c r="L125" s="32"/>
    </row>
    <row r="126" spans="2:63" s="1" customFormat="1" ht="10.35" customHeight="1" x14ac:dyDescent="0.2">
      <c r="B126" s="32"/>
      <c r="L126" s="32"/>
    </row>
    <row r="127" spans="2:63" s="10" customFormat="1" ht="29.25" customHeight="1" x14ac:dyDescent="0.2">
      <c r="B127" s="116"/>
      <c r="C127" s="117" t="s">
        <v>126</v>
      </c>
      <c r="D127" s="118" t="s">
        <v>64</v>
      </c>
      <c r="E127" s="118" t="s">
        <v>60</v>
      </c>
      <c r="F127" s="118" t="s">
        <v>61</v>
      </c>
      <c r="G127" s="118" t="s">
        <v>127</v>
      </c>
      <c r="H127" s="118" t="s">
        <v>128</v>
      </c>
      <c r="I127" s="118" t="s">
        <v>129</v>
      </c>
      <c r="J127" s="118" t="s">
        <v>118</v>
      </c>
      <c r="K127" s="119" t="s">
        <v>130</v>
      </c>
      <c r="L127" s="116"/>
      <c r="M127" s="59" t="s">
        <v>1</v>
      </c>
      <c r="N127" s="60" t="s">
        <v>43</v>
      </c>
      <c r="O127" s="60" t="s">
        <v>131</v>
      </c>
      <c r="P127" s="60" t="s">
        <v>132</v>
      </c>
      <c r="Q127" s="60" t="s">
        <v>133</v>
      </c>
      <c r="R127" s="60" t="s">
        <v>134</v>
      </c>
      <c r="S127" s="60" t="s">
        <v>135</v>
      </c>
      <c r="T127" s="61" t="s">
        <v>136</v>
      </c>
    </row>
    <row r="128" spans="2:63" s="1" customFormat="1" ht="22.9" customHeight="1" x14ac:dyDescent="0.25">
      <c r="B128" s="32"/>
      <c r="C128" s="64" t="s">
        <v>137</v>
      </c>
      <c r="J128" s="120">
        <f>BK128</f>
        <v>0</v>
      </c>
      <c r="L128" s="32"/>
      <c r="M128" s="62"/>
      <c r="N128" s="53"/>
      <c r="O128" s="53"/>
      <c r="P128" s="121">
        <f>P129+P692</f>
        <v>0</v>
      </c>
      <c r="Q128" s="53"/>
      <c r="R128" s="121">
        <f>R129+R692</f>
        <v>1628.6398136400001</v>
      </c>
      <c r="S128" s="53"/>
      <c r="T128" s="122">
        <f>T129+T692</f>
        <v>1003.7559899999999</v>
      </c>
      <c r="AT128" s="17" t="s">
        <v>78</v>
      </c>
      <c r="AU128" s="17" t="s">
        <v>120</v>
      </c>
      <c r="BK128" s="123">
        <f>BK129+BK692</f>
        <v>0</v>
      </c>
    </row>
    <row r="129" spans="2:65" s="11" customFormat="1" ht="25.9" customHeight="1" x14ac:dyDescent="0.2">
      <c r="B129" s="124"/>
      <c r="D129" s="125" t="s">
        <v>78</v>
      </c>
      <c r="E129" s="126" t="s">
        <v>204</v>
      </c>
      <c r="F129" s="126" t="s">
        <v>205</v>
      </c>
      <c r="I129" s="127"/>
      <c r="J129" s="128">
        <f>BK129</f>
        <v>0</v>
      </c>
      <c r="L129" s="124"/>
      <c r="M129" s="129"/>
      <c r="P129" s="130">
        <f>P130+P268+P286+P289+P317+P429+P485+P656+P690</f>
        <v>0</v>
      </c>
      <c r="R129" s="130">
        <f>R130+R268+R286+R289+R317+R429+R485+R656+R690</f>
        <v>1628.63309364</v>
      </c>
      <c r="T129" s="131">
        <f>T130+T268+T286+T289+T317+T429+T485+T656+T690</f>
        <v>1003.7559899999999</v>
      </c>
      <c r="AR129" s="125" t="s">
        <v>87</v>
      </c>
      <c r="AT129" s="132" t="s">
        <v>78</v>
      </c>
      <c r="AU129" s="132" t="s">
        <v>79</v>
      </c>
      <c r="AY129" s="125" t="s">
        <v>141</v>
      </c>
      <c r="BK129" s="133">
        <f>BK130+BK268+BK286+BK289+BK317+BK429+BK485+BK656+BK690</f>
        <v>0</v>
      </c>
    </row>
    <row r="130" spans="2:65" s="11" customFormat="1" ht="22.9" customHeight="1" x14ac:dyDescent="0.2">
      <c r="B130" s="124"/>
      <c r="D130" s="125" t="s">
        <v>78</v>
      </c>
      <c r="E130" s="134" t="s">
        <v>87</v>
      </c>
      <c r="F130" s="134" t="s">
        <v>206</v>
      </c>
      <c r="I130" s="127"/>
      <c r="J130" s="135">
        <f>BK130</f>
        <v>0</v>
      </c>
      <c r="L130" s="124"/>
      <c r="M130" s="129"/>
      <c r="P130" s="130">
        <f>SUM(P131:P267)</f>
        <v>0</v>
      </c>
      <c r="R130" s="130">
        <f>SUM(R131:R267)</f>
        <v>520.07614999999998</v>
      </c>
      <c r="T130" s="131">
        <f>SUM(T131:T267)</f>
        <v>992.73498999999993</v>
      </c>
      <c r="AR130" s="125" t="s">
        <v>87</v>
      </c>
      <c r="AT130" s="132" t="s">
        <v>78</v>
      </c>
      <c r="AU130" s="132" t="s">
        <v>87</v>
      </c>
      <c r="AY130" s="125" t="s">
        <v>141</v>
      </c>
      <c r="BK130" s="133">
        <f>SUM(BK131:BK267)</f>
        <v>0</v>
      </c>
    </row>
    <row r="131" spans="2:65" s="1" customFormat="1" ht="33" customHeight="1" x14ac:dyDescent="0.2">
      <c r="B131" s="32"/>
      <c r="C131" s="136" t="s">
        <v>87</v>
      </c>
      <c r="D131" s="136" t="s">
        <v>144</v>
      </c>
      <c r="E131" s="137" t="s">
        <v>207</v>
      </c>
      <c r="F131" s="138" t="s">
        <v>208</v>
      </c>
      <c r="G131" s="139" t="s">
        <v>209</v>
      </c>
      <c r="H131" s="140">
        <v>18</v>
      </c>
      <c r="I131" s="141"/>
      <c r="J131" s="142">
        <f>ROUND(I131*H131,2)</f>
        <v>0</v>
      </c>
      <c r="K131" s="138" t="s">
        <v>210</v>
      </c>
      <c r="L131" s="32"/>
      <c r="M131" s="143" t="s">
        <v>1</v>
      </c>
      <c r="N131" s="144" t="s">
        <v>44</v>
      </c>
      <c r="P131" s="145">
        <f>O131*H131</f>
        <v>0</v>
      </c>
      <c r="Q131" s="145">
        <v>0</v>
      </c>
      <c r="R131" s="145">
        <f>Q131*H131</f>
        <v>0</v>
      </c>
      <c r="S131" s="145">
        <v>0.255</v>
      </c>
      <c r="T131" s="146">
        <f>S131*H131</f>
        <v>4.59</v>
      </c>
      <c r="AR131" s="147" t="s">
        <v>158</v>
      </c>
      <c r="AT131" s="147" t="s">
        <v>144</v>
      </c>
      <c r="AU131" s="147" t="s">
        <v>89</v>
      </c>
      <c r="AY131" s="17" t="s">
        <v>141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87</v>
      </c>
      <c r="BK131" s="148">
        <f>ROUND(I131*H131,2)</f>
        <v>0</v>
      </c>
      <c r="BL131" s="17" t="s">
        <v>158</v>
      </c>
      <c r="BM131" s="147" t="s">
        <v>211</v>
      </c>
    </row>
    <row r="132" spans="2:65" s="1" customFormat="1" ht="19.5" x14ac:dyDescent="0.2">
      <c r="B132" s="32"/>
      <c r="D132" s="150" t="s">
        <v>212</v>
      </c>
      <c r="F132" s="166" t="s">
        <v>213</v>
      </c>
      <c r="I132" s="167"/>
      <c r="L132" s="32"/>
      <c r="M132" s="168"/>
      <c r="T132" s="56"/>
      <c r="AT132" s="17" t="s">
        <v>212</v>
      </c>
      <c r="AU132" s="17" t="s">
        <v>89</v>
      </c>
    </row>
    <row r="133" spans="2:65" s="12" customFormat="1" ht="11.25" x14ac:dyDescent="0.2">
      <c r="B133" s="149"/>
      <c r="D133" s="150" t="s">
        <v>165</v>
      </c>
      <c r="E133" s="151" t="s">
        <v>1</v>
      </c>
      <c r="F133" s="152" t="s">
        <v>214</v>
      </c>
      <c r="H133" s="153">
        <v>7</v>
      </c>
      <c r="I133" s="154"/>
      <c r="L133" s="149"/>
      <c r="M133" s="155"/>
      <c r="T133" s="156"/>
      <c r="AT133" s="151" t="s">
        <v>165</v>
      </c>
      <c r="AU133" s="151" t="s">
        <v>89</v>
      </c>
      <c r="AV133" s="12" t="s">
        <v>89</v>
      </c>
      <c r="AW133" s="12" t="s">
        <v>35</v>
      </c>
      <c r="AX133" s="12" t="s">
        <v>79</v>
      </c>
      <c r="AY133" s="151" t="s">
        <v>141</v>
      </c>
    </row>
    <row r="134" spans="2:65" s="12" customFormat="1" ht="11.25" x14ac:dyDescent="0.2">
      <c r="B134" s="149"/>
      <c r="D134" s="150" t="s">
        <v>165</v>
      </c>
      <c r="E134" s="151" t="s">
        <v>1</v>
      </c>
      <c r="F134" s="152" t="s">
        <v>215</v>
      </c>
      <c r="H134" s="153">
        <v>11</v>
      </c>
      <c r="I134" s="154"/>
      <c r="L134" s="149"/>
      <c r="M134" s="155"/>
      <c r="T134" s="156"/>
      <c r="AT134" s="151" t="s">
        <v>165</v>
      </c>
      <c r="AU134" s="151" t="s">
        <v>89</v>
      </c>
      <c r="AV134" s="12" t="s">
        <v>89</v>
      </c>
      <c r="AW134" s="12" t="s">
        <v>35</v>
      </c>
      <c r="AX134" s="12" t="s">
        <v>79</v>
      </c>
      <c r="AY134" s="151" t="s">
        <v>141</v>
      </c>
    </row>
    <row r="135" spans="2:65" s="14" customFormat="1" ht="11.25" x14ac:dyDescent="0.2">
      <c r="B135" s="169"/>
      <c r="D135" s="150" t="s">
        <v>165</v>
      </c>
      <c r="E135" s="170" t="s">
        <v>1</v>
      </c>
      <c r="F135" s="171" t="s">
        <v>216</v>
      </c>
      <c r="H135" s="172">
        <v>18</v>
      </c>
      <c r="I135" s="173"/>
      <c r="L135" s="169"/>
      <c r="M135" s="174"/>
      <c r="T135" s="175"/>
      <c r="AT135" s="170" t="s">
        <v>165</v>
      </c>
      <c r="AU135" s="170" t="s">
        <v>89</v>
      </c>
      <c r="AV135" s="14" t="s">
        <v>158</v>
      </c>
      <c r="AW135" s="14" t="s">
        <v>35</v>
      </c>
      <c r="AX135" s="14" t="s">
        <v>87</v>
      </c>
      <c r="AY135" s="170" t="s">
        <v>141</v>
      </c>
    </row>
    <row r="136" spans="2:65" s="1" customFormat="1" ht="24.2" customHeight="1" x14ac:dyDescent="0.2">
      <c r="B136" s="32"/>
      <c r="C136" s="136" t="s">
        <v>89</v>
      </c>
      <c r="D136" s="136" t="s">
        <v>144</v>
      </c>
      <c r="E136" s="137" t="s">
        <v>217</v>
      </c>
      <c r="F136" s="138" t="s">
        <v>218</v>
      </c>
      <c r="G136" s="139" t="s">
        <v>209</v>
      </c>
      <c r="H136" s="140">
        <v>8</v>
      </c>
      <c r="I136" s="141"/>
      <c r="J136" s="142">
        <f>ROUND(I136*H136,2)</f>
        <v>0</v>
      </c>
      <c r="K136" s="138" t="s">
        <v>210</v>
      </c>
      <c r="L136" s="32"/>
      <c r="M136" s="143" t="s">
        <v>1</v>
      </c>
      <c r="N136" s="144" t="s">
        <v>44</v>
      </c>
      <c r="P136" s="145">
        <f>O136*H136</f>
        <v>0</v>
      </c>
      <c r="Q136" s="145">
        <v>0</v>
      </c>
      <c r="R136" s="145">
        <f>Q136*H136</f>
        <v>0</v>
      </c>
      <c r="S136" s="145">
        <v>0.26</v>
      </c>
      <c r="T136" s="146">
        <f>S136*H136</f>
        <v>2.08</v>
      </c>
      <c r="AR136" s="147" t="s">
        <v>158</v>
      </c>
      <c r="AT136" s="147" t="s">
        <v>144</v>
      </c>
      <c r="AU136" s="147" t="s">
        <v>89</v>
      </c>
      <c r="AY136" s="17" t="s">
        <v>141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87</v>
      </c>
      <c r="BK136" s="148">
        <f>ROUND(I136*H136,2)</f>
        <v>0</v>
      </c>
      <c r="BL136" s="17" t="s">
        <v>158</v>
      </c>
      <c r="BM136" s="147" t="s">
        <v>219</v>
      </c>
    </row>
    <row r="137" spans="2:65" s="1" customFormat="1" ht="29.25" x14ac:dyDescent="0.2">
      <c r="B137" s="32"/>
      <c r="D137" s="150" t="s">
        <v>212</v>
      </c>
      <c r="F137" s="166" t="s">
        <v>220</v>
      </c>
      <c r="I137" s="167"/>
      <c r="L137" s="32"/>
      <c r="M137" s="168"/>
      <c r="T137" s="56"/>
      <c r="AT137" s="17" t="s">
        <v>212</v>
      </c>
      <c r="AU137" s="17" t="s">
        <v>89</v>
      </c>
    </row>
    <row r="138" spans="2:65" s="12" customFormat="1" ht="11.25" x14ac:dyDescent="0.2">
      <c r="B138" s="149"/>
      <c r="D138" s="150" t="s">
        <v>165</v>
      </c>
      <c r="E138" s="151" t="s">
        <v>1</v>
      </c>
      <c r="F138" s="152" t="s">
        <v>167</v>
      </c>
      <c r="H138" s="153">
        <v>6</v>
      </c>
      <c r="I138" s="154"/>
      <c r="L138" s="149"/>
      <c r="M138" s="155"/>
      <c r="T138" s="156"/>
      <c r="AT138" s="151" t="s">
        <v>165</v>
      </c>
      <c r="AU138" s="151" t="s">
        <v>89</v>
      </c>
      <c r="AV138" s="12" t="s">
        <v>89</v>
      </c>
      <c r="AW138" s="12" t="s">
        <v>35</v>
      </c>
      <c r="AX138" s="12" t="s">
        <v>79</v>
      </c>
      <c r="AY138" s="151" t="s">
        <v>141</v>
      </c>
    </row>
    <row r="139" spans="2:65" s="12" customFormat="1" ht="22.5" x14ac:dyDescent="0.2">
      <c r="B139" s="149"/>
      <c r="D139" s="150" t="s">
        <v>165</v>
      </c>
      <c r="E139" s="151" t="s">
        <v>1</v>
      </c>
      <c r="F139" s="152" t="s">
        <v>221</v>
      </c>
      <c r="H139" s="153">
        <v>2</v>
      </c>
      <c r="I139" s="154"/>
      <c r="L139" s="149"/>
      <c r="M139" s="155"/>
      <c r="T139" s="156"/>
      <c r="AT139" s="151" t="s">
        <v>165</v>
      </c>
      <c r="AU139" s="151" t="s">
        <v>89</v>
      </c>
      <c r="AV139" s="12" t="s">
        <v>89</v>
      </c>
      <c r="AW139" s="12" t="s">
        <v>35</v>
      </c>
      <c r="AX139" s="12" t="s">
        <v>79</v>
      </c>
      <c r="AY139" s="151" t="s">
        <v>141</v>
      </c>
    </row>
    <row r="140" spans="2:65" s="14" customFormat="1" ht="11.25" x14ac:dyDescent="0.2">
      <c r="B140" s="169"/>
      <c r="D140" s="150" t="s">
        <v>165</v>
      </c>
      <c r="E140" s="170" t="s">
        <v>1</v>
      </c>
      <c r="F140" s="171" t="s">
        <v>216</v>
      </c>
      <c r="H140" s="172">
        <v>8</v>
      </c>
      <c r="I140" s="173"/>
      <c r="L140" s="169"/>
      <c r="M140" s="174"/>
      <c r="T140" s="175"/>
      <c r="AT140" s="170" t="s">
        <v>165</v>
      </c>
      <c r="AU140" s="170" t="s">
        <v>89</v>
      </c>
      <c r="AV140" s="14" t="s">
        <v>158</v>
      </c>
      <c r="AW140" s="14" t="s">
        <v>35</v>
      </c>
      <c r="AX140" s="14" t="s">
        <v>87</v>
      </c>
      <c r="AY140" s="170" t="s">
        <v>141</v>
      </c>
    </row>
    <row r="141" spans="2:65" s="1" customFormat="1" ht="24.2" customHeight="1" x14ac:dyDescent="0.2">
      <c r="B141" s="32"/>
      <c r="C141" s="136" t="s">
        <v>154</v>
      </c>
      <c r="D141" s="136" t="s">
        <v>144</v>
      </c>
      <c r="E141" s="137" t="s">
        <v>222</v>
      </c>
      <c r="F141" s="138" t="s">
        <v>223</v>
      </c>
      <c r="G141" s="139" t="s">
        <v>209</v>
      </c>
      <c r="H141" s="140">
        <v>745.5</v>
      </c>
      <c r="I141" s="141"/>
      <c r="J141" s="142">
        <f>ROUND(I141*H141,2)</f>
        <v>0</v>
      </c>
      <c r="K141" s="138" t="s">
        <v>210</v>
      </c>
      <c r="L141" s="32"/>
      <c r="M141" s="143" t="s">
        <v>1</v>
      </c>
      <c r="N141" s="144" t="s">
        <v>44</v>
      </c>
      <c r="P141" s="145">
        <f>O141*H141</f>
        <v>0</v>
      </c>
      <c r="Q141" s="145">
        <v>0</v>
      </c>
      <c r="R141" s="145">
        <f>Q141*H141</f>
        <v>0</v>
      </c>
      <c r="S141" s="145">
        <v>0.28999999999999998</v>
      </c>
      <c r="T141" s="146">
        <f>S141*H141</f>
        <v>216.19499999999999</v>
      </c>
      <c r="AR141" s="147" t="s">
        <v>158</v>
      </c>
      <c r="AT141" s="147" t="s">
        <v>144</v>
      </c>
      <c r="AU141" s="147" t="s">
        <v>89</v>
      </c>
      <c r="AY141" s="17" t="s">
        <v>141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87</v>
      </c>
      <c r="BK141" s="148">
        <f>ROUND(I141*H141,2)</f>
        <v>0</v>
      </c>
      <c r="BL141" s="17" t="s">
        <v>158</v>
      </c>
      <c r="BM141" s="147" t="s">
        <v>224</v>
      </c>
    </row>
    <row r="142" spans="2:65" s="12" customFormat="1" ht="22.5" x14ac:dyDescent="0.2">
      <c r="B142" s="149"/>
      <c r="D142" s="150" t="s">
        <v>165</v>
      </c>
      <c r="E142" s="151" t="s">
        <v>1</v>
      </c>
      <c r="F142" s="152" t="s">
        <v>225</v>
      </c>
      <c r="H142" s="153">
        <v>745.5</v>
      </c>
      <c r="I142" s="154"/>
      <c r="L142" s="149"/>
      <c r="M142" s="155"/>
      <c r="T142" s="156"/>
      <c r="AT142" s="151" t="s">
        <v>165</v>
      </c>
      <c r="AU142" s="151" t="s">
        <v>89</v>
      </c>
      <c r="AV142" s="12" t="s">
        <v>89</v>
      </c>
      <c r="AW142" s="12" t="s">
        <v>35</v>
      </c>
      <c r="AX142" s="12" t="s">
        <v>87</v>
      </c>
      <c r="AY142" s="151" t="s">
        <v>141</v>
      </c>
    </row>
    <row r="143" spans="2:65" s="1" customFormat="1" ht="24.2" customHeight="1" x14ac:dyDescent="0.2">
      <c r="B143" s="32"/>
      <c r="C143" s="136" t="s">
        <v>158</v>
      </c>
      <c r="D143" s="136" t="s">
        <v>144</v>
      </c>
      <c r="E143" s="137" t="s">
        <v>226</v>
      </c>
      <c r="F143" s="138" t="s">
        <v>227</v>
      </c>
      <c r="G143" s="139" t="s">
        <v>209</v>
      </c>
      <c r="H143" s="140">
        <v>409</v>
      </c>
      <c r="I143" s="141"/>
      <c r="J143" s="142">
        <f>ROUND(I143*H143,2)</f>
        <v>0</v>
      </c>
      <c r="K143" s="138" t="s">
        <v>210</v>
      </c>
      <c r="L143" s="32"/>
      <c r="M143" s="143" t="s">
        <v>1</v>
      </c>
      <c r="N143" s="144" t="s">
        <v>44</v>
      </c>
      <c r="P143" s="145">
        <f>O143*H143</f>
        <v>0</v>
      </c>
      <c r="Q143" s="145">
        <v>0</v>
      </c>
      <c r="R143" s="145">
        <f>Q143*H143</f>
        <v>0</v>
      </c>
      <c r="S143" s="145">
        <v>0.32500000000000001</v>
      </c>
      <c r="T143" s="146">
        <f>S143*H143</f>
        <v>132.92500000000001</v>
      </c>
      <c r="AR143" s="147" t="s">
        <v>158</v>
      </c>
      <c r="AT143" s="147" t="s">
        <v>144</v>
      </c>
      <c r="AU143" s="147" t="s">
        <v>89</v>
      </c>
      <c r="AY143" s="17" t="s">
        <v>141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87</v>
      </c>
      <c r="BK143" s="148">
        <f>ROUND(I143*H143,2)</f>
        <v>0</v>
      </c>
      <c r="BL143" s="17" t="s">
        <v>158</v>
      </c>
      <c r="BM143" s="147" t="s">
        <v>228</v>
      </c>
    </row>
    <row r="144" spans="2:65" s="1" customFormat="1" ht="19.5" x14ac:dyDescent="0.2">
      <c r="B144" s="32"/>
      <c r="D144" s="150" t="s">
        <v>212</v>
      </c>
      <c r="F144" s="166" t="s">
        <v>213</v>
      </c>
      <c r="I144" s="167"/>
      <c r="L144" s="32"/>
      <c r="M144" s="168"/>
      <c r="T144" s="56"/>
      <c r="AT144" s="17" t="s">
        <v>212</v>
      </c>
      <c r="AU144" s="17" t="s">
        <v>89</v>
      </c>
    </row>
    <row r="145" spans="2:65" s="12" customFormat="1" ht="22.5" x14ac:dyDescent="0.2">
      <c r="B145" s="149"/>
      <c r="D145" s="150" t="s">
        <v>165</v>
      </c>
      <c r="E145" s="151" t="s">
        <v>1</v>
      </c>
      <c r="F145" s="152" t="s">
        <v>229</v>
      </c>
      <c r="H145" s="153">
        <v>409</v>
      </c>
      <c r="I145" s="154"/>
      <c r="L145" s="149"/>
      <c r="M145" s="155"/>
      <c r="T145" s="156"/>
      <c r="AT145" s="151" t="s">
        <v>165</v>
      </c>
      <c r="AU145" s="151" t="s">
        <v>89</v>
      </c>
      <c r="AV145" s="12" t="s">
        <v>89</v>
      </c>
      <c r="AW145" s="12" t="s">
        <v>35</v>
      </c>
      <c r="AX145" s="12" t="s">
        <v>87</v>
      </c>
      <c r="AY145" s="151" t="s">
        <v>141</v>
      </c>
    </row>
    <row r="146" spans="2:65" s="1" customFormat="1" ht="24.2" customHeight="1" x14ac:dyDescent="0.2">
      <c r="B146" s="32"/>
      <c r="C146" s="136" t="s">
        <v>140</v>
      </c>
      <c r="D146" s="136" t="s">
        <v>144</v>
      </c>
      <c r="E146" s="137" t="s">
        <v>230</v>
      </c>
      <c r="F146" s="138" t="s">
        <v>231</v>
      </c>
      <c r="G146" s="139" t="s">
        <v>209</v>
      </c>
      <c r="H146" s="140">
        <v>772.8</v>
      </c>
      <c r="I146" s="141"/>
      <c r="J146" s="142">
        <f>ROUND(I146*H146,2)</f>
        <v>0</v>
      </c>
      <c r="K146" s="138" t="s">
        <v>210</v>
      </c>
      <c r="L146" s="32"/>
      <c r="M146" s="143" t="s">
        <v>1</v>
      </c>
      <c r="N146" s="144" t="s">
        <v>44</v>
      </c>
      <c r="P146" s="145">
        <f>O146*H146</f>
        <v>0</v>
      </c>
      <c r="Q146" s="145">
        <v>0</v>
      </c>
      <c r="R146" s="145">
        <f>Q146*H146</f>
        <v>0</v>
      </c>
      <c r="S146" s="145">
        <v>0.625</v>
      </c>
      <c r="T146" s="146">
        <f>S146*H146</f>
        <v>483</v>
      </c>
      <c r="AR146" s="147" t="s">
        <v>158</v>
      </c>
      <c r="AT146" s="147" t="s">
        <v>144</v>
      </c>
      <c r="AU146" s="147" t="s">
        <v>89</v>
      </c>
      <c r="AY146" s="17" t="s">
        <v>141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87</v>
      </c>
      <c r="BK146" s="148">
        <f>ROUND(I146*H146,2)</f>
        <v>0</v>
      </c>
      <c r="BL146" s="17" t="s">
        <v>158</v>
      </c>
      <c r="BM146" s="147" t="s">
        <v>232</v>
      </c>
    </row>
    <row r="147" spans="2:65" s="12" customFormat="1" ht="22.5" x14ac:dyDescent="0.2">
      <c r="B147" s="149"/>
      <c r="D147" s="150" t="s">
        <v>165</v>
      </c>
      <c r="E147" s="151" t="s">
        <v>1</v>
      </c>
      <c r="F147" s="152" t="s">
        <v>233</v>
      </c>
      <c r="H147" s="153">
        <v>745.5</v>
      </c>
      <c r="I147" s="154"/>
      <c r="L147" s="149"/>
      <c r="M147" s="155"/>
      <c r="T147" s="156"/>
      <c r="AT147" s="151" t="s">
        <v>165</v>
      </c>
      <c r="AU147" s="151" t="s">
        <v>89</v>
      </c>
      <c r="AV147" s="12" t="s">
        <v>89</v>
      </c>
      <c r="AW147" s="12" t="s">
        <v>35</v>
      </c>
      <c r="AX147" s="12" t="s">
        <v>79</v>
      </c>
      <c r="AY147" s="151" t="s">
        <v>141</v>
      </c>
    </row>
    <row r="148" spans="2:65" s="12" customFormat="1" ht="22.5" x14ac:dyDescent="0.2">
      <c r="B148" s="149"/>
      <c r="D148" s="150" t="s">
        <v>165</v>
      </c>
      <c r="E148" s="151" t="s">
        <v>1</v>
      </c>
      <c r="F148" s="152" t="s">
        <v>234</v>
      </c>
      <c r="H148" s="153">
        <v>27.3</v>
      </c>
      <c r="I148" s="154"/>
      <c r="L148" s="149"/>
      <c r="M148" s="155"/>
      <c r="T148" s="156"/>
      <c r="AT148" s="151" t="s">
        <v>165</v>
      </c>
      <c r="AU148" s="151" t="s">
        <v>89</v>
      </c>
      <c r="AV148" s="12" t="s">
        <v>89</v>
      </c>
      <c r="AW148" s="12" t="s">
        <v>35</v>
      </c>
      <c r="AX148" s="12" t="s">
        <v>79</v>
      </c>
      <c r="AY148" s="151" t="s">
        <v>141</v>
      </c>
    </row>
    <row r="149" spans="2:65" s="14" customFormat="1" ht="11.25" x14ac:dyDescent="0.2">
      <c r="B149" s="169"/>
      <c r="D149" s="150" t="s">
        <v>165</v>
      </c>
      <c r="E149" s="170" t="s">
        <v>1</v>
      </c>
      <c r="F149" s="171" t="s">
        <v>216</v>
      </c>
      <c r="H149" s="172">
        <v>772.8</v>
      </c>
      <c r="I149" s="173"/>
      <c r="L149" s="169"/>
      <c r="M149" s="174"/>
      <c r="T149" s="175"/>
      <c r="AT149" s="170" t="s">
        <v>165</v>
      </c>
      <c r="AU149" s="170" t="s">
        <v>89</v>
      </c>
      <c r="AV149" s="14" t="s">
        <v>158</v>
      </c>
      <c r="AW149" s="14" t="s">
        <v>35</v>
      </c>
      <c r="AX149" s="14" t="s">
        <v>87</v>
      </c>
      <c r="AY149" s="170" t="s">
        <v>141</v>
      </c>
    </row>
    <row r="150" spans="2:65" s="1" customFormat="1" ht="24.2" customHeight="1" x14ac:dyDescent="0.2">
      <c r="B150" s="32"/>
      <c r="C150" s="136" t="s">
        <v>167</v>
      </c>
      <c r="D150" s="136" t="s">
        <v>144</v>
      </c>
      <c r="E150" s="137" t="s">
        <v>235</v>
      </c>
      <c r="F150" s="138" t="s">
        <v>236</v>
      </c>
      <c r="G150" s="139" t="s">
        <v>209</v>
      </c>
      <c r="H150" s="140">
        <v>409</v>
      </c>
      <c r="I150" s="141"/>
      <c r="J150" s="142">
        <f>ROUND(I150*H150,2)</f>
        <v>0</v>
      </c>
      <c r="K150" s="138" t="s">
        <v>210</v>
      </c>
      <c r="L150" s="32"/>
      <c r="M150" s="143" t="s">
        <v>1</v>
      </c>
      <c r="N150" s="144" t="s">
        <v>44</v>
      </c>
      <c r="P150" s="145">
        <f>O150*H150</f>
        <v>0</v>
      </c>
      <c r="Q150" s="145">
        <v>0</v>
      </c>
      <c r="R150" s="145">
        <f>Q150*H150</f>
        <v>0</v>
      </c>
      <c r="S150" s="145">
        <v>9.8000000000000004E-2</v>
      </c>
      <c r="T150" s="146">
        <f>S150*H150</f>
        <v>40.082000000000001</v>
      </c>
      <c r="AR150" s="147" t="s">
        <v>158</v>
      </c>
      <c r="AT150" s="147" t="s">
        <v>144</v>
      </c>
      <c r="AU150" s="147" t="s">
        <v>89</v>
      </c>
      <c r="AY150" s="17" t="s">
        <v>141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87</v>
      </c>
      <c r="BK150" s="148">
        <f>ROUND(I150*H150,2)</f>
        <v>0</v>
      </c>
      <c r="BL150" s="17" t="s">
        <v>158</v>
      </c>
      <c r="BM150" s="147" t="s">
        <v>237</v>
      </c>
    </row>
    <row r="151" spans="2:65" s="1" customFormat="1" ht="19.5" x14ac:dyDescent="0.2">
      <c r="B151" s="32"/>
      <c r="D151" s="150" t="s">
        <v>212</v>
      </c>
      <c r="F151" s="166" t="s">
        <v>213</v>
      </c>
      <c r="I151" s="167"/>
      <c r="L151" s="32"/>
      <c r="M151" s="168"/>
      <c r="T151" s="56"/>
      <c r="AT151" s="17" t="s">
        <v>212</v>
      </c>
      <c r="AU151" s="17" t="s">
        <v>89</v>
      </c>
    </row>
    <row r="152" spans="2:65" s="12" customFormat="1" ht="11.25" x14ac:dyDescent="0.2">
      <c r="B152" s="149"/>
      <c r="D152" s="150" t="s">
        <v>165</v>
      </c>
      <c r="E152" s="151" t="s">
        <v>1</v>
      </c>
      <c r="F152" s="152" t="s">
        <v>238</v>
      </c>
      <c r="H152" s="153">
        <v>409</v>
      </c>
      <c r="I152" s="154"/>
      <c r="L152" s="149"/>
      <c r="M152" s="155"/>
      <c r="T152" s="156"/>
      <c r="AT152" s="151" t="s">
        <v>165</v>
      </c>
      <c r="AU152" s="151" t="s">
        <v>89</v>
      </c>
      <c r="AV152" s="12" t="s">
        <v>89</v>
      </c>
      <c r="AW152" s="12" t="s">
        <v>35</v>
      </c>
      <c r="AX152" s="12" t="s">
        <v>87</v>
      </c>
      <c r="AY152" s="151" t="s">
        <v>141</v>
      </c>
    </row>
    <row r="153" spans="2:65" s="1" customFormat="1" ht="24.2" customHeight="1" x14ac:dyDescent="0.2">
      <c r="B153" s="32"/>
      <c r="C153" s="136" t="s">
        <v>174</v>
      </c>
      <c r="D153" s="136" t="s">
        <v>144</v>
      </c>
      <c r="E153" s="137" t="s">
        <v>239</v>
      </c>
      <c r="F153" s="138" t="s">
        <v>240</v>
      </c>
      <c r="G153" s="139" t="s">
        <v>209</v>
      </c>
      <c r="H153" s="140">
        <v>24</v>
      </c>
      <c r="I153" s="141"/>
      <c r="J153" s="142">
        <f>ROUND(I153*H153,2)</f>
        <v>0</v>
      </c>
      <c r="K153" s="138" t="s">
        <v>210</v>
      </c>
      <c r="L153" s="32"/>
      <c r="M153" s="143" t="s">
        <v>1</v>
      </c>
      <c r="N153" s="144" t="s">
        <v>44</v>
      </c>
      <c r="P153" s="145">
        <f>O153*H153</f>
        <v>0</v>
      </c>
      <c r="Q153" s="145">
        <v>0</v>
      </c>
      <c r="R153" s="145">
        <f>Q153*H153</f>
        <v>0</v>
      </c>
      <c r="S153" s="145">
        <v>0.28999999999999998</v>
      </c>
      <c r="T153" s="146">
        <f>S153*H153</f>
        <v>6.9599999999999991</v>
      </c>
      <c r="AR153" s="147" t="s">
        <v>158</v>
      </c>
      <c r="AT153" s="147" t="s">
        <v>144</v>
      </c>
      <c r="AU153" s="147" t="s">
        <v>89</v>
      </c>
      <c r="AY153" s="17" t="s">
        <v>141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87</v>
      </c>
      <c r="BK153" s="148">
        <f>ROUND(I153*H153,2)</f>
        <v>0</v>
      </c>
      <c r="BL153" s="17" t="s">
        <v>158</v>
      </c>
      <c r="BM153" s="147" t="s">
        <v>241</v>
      </c>
    </row>
    <row r="154" spans="2:65" s="1" customFormat="1" ht="19.5" x14ac:dyDescent="0.2">
      <c r="B154" s="32"/>
      <c r="D154" s="150" t="s">
        <v>212</v>
      </c>
      <c r="F154" s="166" t="s">
        <v>213</v>
      </c>
      <c r="I154" s="167"/>
      <c r="L154" s="32"/>
      <c r="M154" s="168"/>
      <c r="T154" s="56"/>
      <c r="AT154" s="17" t="s">
        <v>212</v>
      </c>
      <c r="AU154" s="17" t="s">
        <v>89</v>
      </c>
    </row>
    <row r="155" spans="2:65" s="12" customFormat="1" ht="11.25" x14ac:dyDescent="0.2">
      <c r="B155" s="149"/>
      <c r="D155" s="150" t="s">
        <v>165</v>
      </c>
      <c r="E155" s="151" t="s">
        <v>1</v>
      </c>
      <c r="F155" s="152" t="s">
        <v>242</v>
      </c>
      <c r="H155" s="153">
        <v>24</v>
      </c>
      <c r="I155" s="154"/>
      <c r="L155" s="149"/>
      <c r="M155" s="155"/>
      <c r="T155" s="156"/>
      <c r="AT155" s="151" t="s">
        <v>165</v>
      </c>
      <c r="AU155" s="151" t="s">
        <v>89</v>
      </c>
      <c r="AV155" s="12" t="s">
        <v>89</v>
      </c>
      <c r="AW155" s="12" t="s">
        <v>35</v>
      </c>
      <c r="AX155" s="12" t="s">
        <v>87</v>
      </c>
      <c r="AY155" s="151" t="s">
        <v>141</v>
      </c>
    </row>
    <row r="156" spans="2:65" s="1" customFormat="1" ht="16.5" customHeight="1" x14ac:dyDescent="0.2">
      <c r="B156" s="32"/>
      <c r="C156" s="136" t="s">
        <v>179</v>
      </c>
      <c r="D156" s="136" t="s">
        <v>144</v>
      </c>
      <c r="E156" s="137" t="s">
        <v>243</v>
      </c>
      <c r="F156" s="138" t="s">
        <v>244</v>
      </c>
      <c r="G156" s="139" t="s">
        <v>209</v>
      </c>
      <c r="H156" s="140">
        <v>186</v>
      </c>
      <c r="I156" s="141"/>
      <c r="J156" s="142">
        <f>ROUND(I156*H156,2)</f>
        <v>0</v>
      </c>
      <c r="K156" s="138" t="s">
        <v>1</v>
      </c>
      <c r="L156" s="32"/>
      <c r="M156" s="143" t="s">
        <v>1</v>
      </c>
      <c r="N156" s="144" t="s">
        <v>44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158</v>
      </c>
      <c r="AT156" s="147" t="s">
        <v>144</v>
      </c>
      <c r="AU156" s="147" t="s">
        <v>89</v>
      </c>
      <c r="AY156" s="17" t="s">
        <v>141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87</v>
      </c>
      <c r="BK156" s="148">
        <f>ROUND(I156*H156,2)</f>
        <v>0</v>
      </c>
      <c r="BL156" s="17" t="s">
        <v>158</v>
      </c>
      <c r="BM156" s="147" t="s">
        <v>245</v>
      </c>
    </row>
    <row r="157" spans="2:65" s="12" customFormat="1" ht="11.25" x14ac:dyDescent="0.2">
      <c r="B157" s="149"/>
      <c r="D157" s="150" t="s">
        <v>165</v>
      </c>
      <c r="E157" s="151" t="s">
        <v>1</v>
      </c>
      <c r="F157" s="152" t="s">
        <v>246</v>
      </c>
      <c r="H157" s="153">
        <v>186</v>
      </c>
      <c r="I157" s="154"/>
      <c r="L157" s="149"/>
      <c r="M157" s="155"/>
      <c r="T157" s="156"/>
      <c r="AT157" s="151" t="s">
        <v>165</v>
      </c>
      <c r="AU157" s="151" t="s">
        <v>89</v>
      </c>
      <c r="AV157" s="12" t="s">
        <v>89</v>
      </c>
      <c r="AW157" s="12" t="s">
        <v>35</v>
      </c>
      <c r="AX157" s="12" t="s">
        <v>87</v>
      </c>
      <c r="AY157" s="151" t="s">
        <v>141</v>
      </c>
    </row>
    <row r="158" spans="2:65" s="1" customFormat="1" ht="16.5" customHeight="1" x14ac:dyDescent="0.2">
      <c r="B158" s="32"/>
      <c r="C158" s="136" t="s">
        <v>186</v>
      </c>
      <c r="D158" s="136" t="s">
        <v>144</v>
      </c>
      <c r="E158" s="137" t="s">
        <v>247</v>
      </c>
      <c r="F158" s="138" t="s">
        <v>248</v>
      </c>
      <c r="G158" s="139" t="s">
        <v>249</v>
      </c>
      <c r="H158" s="140">
        <v>521.47799999999995</v>
      </c>
      <c r="I158" s="141"/>
      <c r="J158" s="142">
        <f>ROUND(I158*H158,2)</f>
        <v>0</v>
      </c>
      <c r="K158" s="138" t="s">
        <v>210</v>
      </c>
      <c r="L158" s="32"/>
      <c r="M158" s="143" t="s">
        <v>1</v>
      </c>
      <c r="N158" s="144" t="s">
        <v>44</v>
      </c>
      <c r="P158" s="145">
        <f>O158*H158</f>
        <v>0</v>
      </c>
      <c r="Q158" s="145">
        <v>0</v>
      </c>
      <c r="R158" s="145">
        <f>Q158*H158</f>
        <v>0</v>
      </c>
      <c r="S158" s="145">
        <v>0.20499999999999999</v>
      </c>
      <c r="T158" s="146">
        <f>S158*H158</f>
        <v>106.90298999999999</v>
      </c>
      <c r="AR158" s="147" t="s">
        <v>158</v>
      </c>
      <c r="AT158" s="147" t="s">
        <v>144</v>
      </c>
      <c r="AU158" s="147" t="s">
        <v>89</v>
      </c>
      <c r="AY158" s="17" t="s">
        <v>141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87</v>
      </c>
      <c r="BK158" s="148">
        <f>ROUND(I158*H158,2)</f>
        <v>0</v>
      </c>
      <c r="BL158" s="17" t="s">
        <v>158</v>
      </c>
      <c r="BM158" s="147" t="s">
        <v>250</v>
      </c>
    </row>
    <row r="159" spans="2:65" s="1" customFormat="1" ht="19.5" x14ac:dyDescent="0.2">
      <c r="B159" s="32"/>
      <c r="D159" s="150" t="s">
        <v>212</v>
      </c>
      <c r="F159" s="166" t="s">
        <v>213</v>
      </c>
      <c r="I159" s="167"/>
      <c r="L159" s="32"/>
      <c r="M159" s="168"/>
      <c r="T159" s="56"/>
      <c r="AT159" s="17" t="s">
        <v>212</v>
      </c>
      <c r="AU159" s="17" t="s">
        <v>89</v>
      </c>
    </row>
    <row r="160" spans="2:65" s="12" customFormat="1" ht="45" x14ac:dyDescent="0.2">
      <c r="B160" s="149"/>
      <c r="D160" s="150" t="s">
        <v>165</v>
      </c>
      <c r="E160" s="151" t="s">
        <v>1</v>
      </c>
      <c r="F160" s="152" t="s">
        <v>251</v>
      </c>
      <c r="H160" s="153">
        <v>301.76100000000002</v>
      </c>
      <c r="I160" s="154"/>
      <c r="L160" s="149"/>
      <c r="M160" s="155"/>
      <c r="T160" s="156"/>
      <c r="AT160" s="151" t="s">
        <v>165</v>
      </c>
      <c r="AU160" s="151" t="s">
        <v>89</v>
      </c>
      <c r="AV160" s="12" t="s">
        <v>89</v>
      </c>
      <c r="AW160" s="12" t="s">
        <v>35</v>
      </c>
      <c r="AX160" s="12" t="s">
        <v>79</v>
      </c>
      <c r="AY160" s="151" t="s">
        <v>141</v>
      </c>
    </row>
    <row r="161" spans="2:65" s="12" customFormat="1" ht="11.25" x14ac:dyDescent="0.2">
      <c r="B161" s="149"/>
      <c r="D161" s="150" t="s">
        <v>165</v>
      </c>
      <c r="E161" s="151" t="s">
        <v>1</v>
      </c>
      <c r="F161" s="152" t="s">
        <v>252</v>
      </c>
      <c r="H161" s="153">
        <v>219.71700000000001</v>
      </c>
      <c r="I161" s="154"/>
      <c r="L161" s="149"/>
      <c r="M161" s="155"/>
      <c r="T161" s="156"/>
      <c r="AT161" s="151" t="s">
        <v>165</v>
      </c>
      <c r="AU161" s="151" t="s">
        <v>89</v>
      </c>
      <c r="AV161" s="12" t="s">
        <v>89</v>
      </c>
      <c r="AW161" s="12" t="s">
        <v>35</v>
      </c>
      <c r="AX161" s="12" t="s">
        <v>79</v>
      </c>
      <c r="AY161" s="151" t="s">
        <v>141</v>
      </c>
    </row>
    <row r="162" spans="2:65" s="14" customFormat="1" ht="11.25" x14ac:dyDescent="0.2">
      <c r="B162" s="169"/>
      <c r="D162" s="150" t="s">
        <v>165</v>
      </c>
      <c r="E162" s="170" t="s">
        <v>1</v>
      </c>
      <c r="F162" s="171" t="s">
        <v>216</v>
      </c>
      <c r="H162" s="172">
        <v>521.47799999999995</v>
      </c>
      <c r="I162" s="173"/>
      <c r="L162" s="169"/>
      <c r="M162" s="174"/>
      <c r="T162" s="175"/>
      <c r="AT162" s="170" t="s">
        <v>165</v>
      </c>
      <c r="AU162" s="170" t="s">
        <v>89</v>
      </c>
      <c r="AV162" s="14" t="s">
        <v>158</v>
      </c>
      <c r="AW162" s="14" t="s">
        <v>35</v>
      </c>
      <c r="AX162" s="14" t="s">
        <v>87</v>
      </c>
      <c r="AY162" s="170" t="s">
        <v>141</v>
      </c>
    </row>
    <row r="163" spans="2:65" s="1" customFormat="1" ht="24.2" customHeight="1" x14ac:dyDescent="0.2">
      <c r="B163" s="32"/>
      <c r="C163" s="136" t="s">
        <v>253</v>
      </c>
      <c r="D163" s="136" t="s">
        <v>144</v>
      </c>
      <c r="E163" s="137" t="s">
        <v>254</v>
      </c>
      <c r="F163" s="138" t="s">
        <v>255</v>
      </c>
      <c r="G163" s="139" t="s">
        <v>209</v>
      </c>
      <c r="H163" s="140">
        <v>397.005</v>
      </c>
      <c r="I163" s="141"/>
      <c r="J163" s="142">
        <f>ROUND(I163*H163,2)</f>
        <v>0</v>
      </c>
      <c r="K163" s="138" t="s">
        <v>210</v>
      </c>
      <c r="L163" s="32"/>
      <c r="M163" s="143" t="s">
        <v>1</v>
      </c>
      <c r="N163" s="144" t="s">
        <v>44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158</v>
      </c>
      <c r="AT163" s="147" t="s">
        <v>144</v>
      </c>
      <c r="AU163" s="147" t="s">
        <v>89</v>
      </c>
      <c r="AY163" s="17" t="s">
        <v>141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87</v>
      </c>
      <c r="BK163" s="148">
        <f>ROUND(I163*H163,2)</f>
        <v>0</v>
      </c>
      <c r="BL163" s="17" t="s">
        <v>158</v>
      </c>
      <c r="BM163" s="147" t="s">
        <v>256</v>
      </c>
    </row>
    <row r="164" spans="2:65" s="1" customFormat="1" ht="19.5" x14ac:dyDescent="0.2">
      <c r="B164" s="32"/>
      <c r="D164" s="150" t="s">
        <v>212</v>
      </c>
      <c r="F164" s="166" t="s">
        <v>213</v>
      </c>
      <c r="I164" s="167"/>
      <c r="L164" s="32"/>
      <c r="M164" s="168"/>
      <c r="T164" s="56"/>
      <c r="AT164" s="17" t="s">
        <v>212</v>
      </c>
      <c r="AU164" s="17" t="s">
        <v>89</v>
      </c>
    </row>
    <row r="165" spans="2:65" s="12" customFormat="1" ht="22.5" x14ac:dyDescent="0.2">
      <c r="B165" s="149"/>
      <c r="D165" s="150" t="s">
        <v>165</v>
      </c>
      <c r="E165" s="151" t="s">
        <v>1</v>
      </c>
      <c r="F165" s="152" t="s">
        <v>257</v>
      </c>
      <c r="H165" s="153">
        <v>397.005</v>
      </c>
      <c r="I165" s="154"/>
      <c r="L165" s="149"/>
      <c r="M165" s="155"/>
      <c r="T165" s="156"/>
      <c r="AT165" s="151" t="s">
        <v>165</v>
      </c>
      <c r="AU165" s="151" t="s">
        <v>89</v>
      </c>
      <c r="AV165" s="12" t="s">
        <v>89</v>
      </c>
      <c r="AW165" s="12" t="s">
        <v>35</v>
      </c>
      <c r="AX165" s="12" t="s">
        <v>87</v>
      </c>
      <c r="AY165" s="151" t="s">
        <v>141</v>
      </c>
    </row>
    <row r="166" spans="2:65" s="1" customFormat="1" ht="33" customHeight="1" x14ac:dyDescent="0.2">
      <c r="B166" s="32"/>
      <c r="C166" s="136" t="s">
        <v>258</v>
      </c>
      <c r="D166" s="136" t="s">
        <v>144</v>
      </c>
      <c r="E166" s="137" t="s">
        <v>259</v>
      </c>
      <c r="F166" s="138" t="s">
        <v>260</v>
      </c>
      <c r="G166" s="139" t="s">
        <v>261</v>
      </c>
      <c r="H166" s="140">
        <v>423.46800000000002</v>
      </c>
      <c r="I166" s="141"/>
      <c r="J166" s="142">
        <f>ROUND(I166*H166,2)</f>
        <v>0</v>
      </c>
      <c r="K166" s="138" t="s">
        <v>210</v>
      </c>
      <c r="L166" s="32"/>
      <c r="M166" s="143" t="s">
        <v>1</v>
      </c>
      <c r="N166" s="144" t="s">
        <v>44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158</v>
      </c>
      <c r="AT166" s="147" t="s">
        <v>144</v>
      </c>
      <c r="AU166" s="147" t="s">
        <v>89</v>
      </c>
      <c r="AY166" s="17" t="s">
        <v>141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87</v>
      </c>
      <c r="BK166" s="148">
        <f>ROUND(I166*H166,2)</f>
        <v>0</v>
      </c>
      <c r="BL166" s="17" t="s">
        <v>158</v>
      </c>
      <c r="BM166" s="147" t="s">
        <v>262</v>
      </c>
    </row>
    <row r="167" spans="2:65" s="12" customFormat="1" ht="11.25" x14ac:dyDescent="0.2">
      <c r="B167" s="149"/>
      <c r="D167" s="150" t="s">
        <v>165</v>
      </c>
      <c r="E167" s="151" t="s">
        <v>1</v>
      </c>
      <c r="F167" s="152" t="s">
        <v>263</v>
      </c>
      <c r="H167" s="153">
        <v>59.55</v>
      </c>
      <c r="I167" s="154"/>
      <c r="L167" s="149"/>
      <c r="M167" s="155"/>
      <c r="T167" s="156"/>
      <c r="AT167" s="151" t="s">
        <v>165</v>
      </c>
      <c r="AU167" s="151" t="s">
        <v>89</v>
      </c>
      <c r="AV167" s="12" t="s">
        <v>89</v>
      </c>
      <c r="AW167" s="12" t="s">
        <v>35</v>
      </c>
      <c r="AX167" s="12" t="s">
        <v>79</v>
      </c>
      <c r="AY167" s="151" t="s">
        <v>141</v>
      </c>
    </row>
    <row r="168" spans="2:65" s="12" customFormat="1" ht="22.5" x14ac:dyDescent="0.2">
      <c r="B168" s="149"/>
      <c r="D168" s="150" t="s">
        <v>165</v>
      </c>
      <c r="E168" s="151" t="s">
        <v>1</v>
      </c>
      <c r="F168" s="152" t="s">
        <v>264</v>
      </c>
      <c r="H168" s="153">
        <v>82.88</v>
      </c>
      <c r="I168" s="154"/>
      <c r="L168" s="149"/>
      <c r="M168" s="155"/>
      <c r="T168" s="156"/>
      <c r="AT168" s="151" t="s">
        <v>165</v>
      </c>
      <c r="AU168" s="151" t="s">
        <v>89</v>
      </c>
      <c r="AV168" s="12" t="s">
        <v>89</v>
      </c>
      <c r="AW168" s="12" t="s">
        <v>35</v>
      </c>
      <c r="AX168" s="12" t="s">
        <v>79</v>
      </c>
      <c r="AY168" s="151" t="s">
        <v>141</v>
      </c>
    </row>
    <row r="169" spans="2:65" s="12" customFormat="1" ht="22.5" x14ac:dyDescent="0.2">
      <c r="B169" s="149"/>
      <c r="D169" s="150" t="s">
        <v>165</v>
      </c>
      <c r="E169" s="151" t="s">
        <v>1</v>
      </c>
      <c r="F169" s="152" t="s">
        <v>265</v>
      </c>
      <c r="H169" s="153">
        <v>91.8</v>
      </c>
      <c r="I169" s="154"/>
      <c r="L169" s="149"/>
      <c r="M169" s="155"/>
      <c r="T169" s="156"/>
      <c r="AT169" s="151" t="s">
        <v>165</v>
      </c>
      <c r="AU169" s="151" t="s">
        <v>89</v>
      </c>
      <c r="AV169" s="12" t="s">
        <v>89</v>
      </c>
      <c r="AW169" s="12" t="s">
        <v>35</v>
      </c>
      <c r="AX169" s="12" t="s">
        <v>79</v>
      </c>
      <c r="AY169" s="151" t="s">
        <v>141</v>
      </c>
    </row>
    <row r="170" spans="2:65" s="12" customFormat="1" ht="22.5" x14ac:dyDescent="0.2">
      <c r="B170" s="149"/>
      <c r="D170" s="150" t="s">
        <v>165</v>
      </c>
      <c r="E170" s="151" t="s">
        <v>1</v>
      </c>
      <c r="F170" s="152" t="s">
        <v>266</v>
      </c>
      <c r="H170" s="153">
        <v>1.6379999999999999</v>
      </c>
      <c r="I170" s="154"/>
      <c r="L170" s="149"/>
      <c r="M170" s="155"/>
      <c r="T170" s="156"/>
      <c r="AT170" s="151" t="s">
        <v>165</v>
      </c>
      <c r="AU170" s="151" t="s">
        <v>89</v>
      </c>
      <c r="AV170" s="12" t="s">
        <v>89</v>
      </c>
      <c r="AW170" s="12" t="s">
        <v>35</v>
      </c>
      <c r="AX170" s="12" t="s">
        <v>79</v>
      </c>
      <c r="AY170" s="151" t="s">
        <v>141</v>
      </c>
    </row>
    <row r="171" spans="2:65" s="15" customFormat="1" ht="11.25" x14ac:dyDescent="0.2">
      <c r="B171" s="176"/>
      <c r="D171" s="150" t="s">
        <v>165</v>
      </c>
      <c r="E171" s="177" t="s">
        <v>1</v>
      </c>
      <c r="F171" s="178" t="s">
        <v>267</v>
      </c>
      <c r="H171" s="179">
        <v>235.86799999999999</v>
      </c>
      <c r="I171" s="180"/>
      <c r="L171" s="176"/>
      <c r="M171" s="181"/>
      <c r="T171" s="182"/>
      <c r="AT171" s="177" t="s">
        <v>165</v>
      </c>
      <c r="AU171" s="177" t="s">
        <v>89</v>
      </c>
      <c r="AV171" s="15" t="s">
        <v>154</v>
      </c>
      <c r="AW171" s="15" t="s">
        <v>35</v>
      </c>
      <c r="AX171" s="15" t="s">
        <v>79</v>
      </c>
      <c r="AY171" s="177" t="s">
        <v>141</v>
      </c>
    </row>
    <row r="172" spans="2:65" s="13" customFormat="1" ht="22.5" x14ac:dyDescent="0.2">
      <c r="B172" s="157"/>
      <c r="D172" s="150" t="s">
        <v>165</v>
      </c>
      <c r="E172" s="158" t="s">
        <v>1</v>
      </c>
      <c r="F172" s="159" t="s">
        <v>268</v>
      </c>
      <c r="H172" s="158" t="s">
        <v>1</v>
      </c>
      <c r="I172" s="160"/>
      <c r="L172" s="157"/>
      <c r="M172" s="161"/>
      <c r="T172" s="162"/>
      <c r="AT172" s="158" t="s">
        <v>165</v>
      </c>
      <c r="AU172" s="158" t="s">
        <v>89</v>
      </c>
      <c r="AV172" s="13" t="s">
        <v>87</v>
      </c>
      <c r="AW172" s="13" t="s">
        <v>35</v>
      </c>
      <c r="AX172" s="13" t="s">
        <v>79</v>
      </c>
      <c r="AY172" s="158" t="s">
        <v>141</v>
      </c>
    </row>
    <row r="173" spans="2:65" s="12" customFormat="1" ht="11.25" x14ac:dyDescent="0.2">
      <c r="B173" s="149"/>
      <c r="D173" s="150" t="s">
        <v>165</v>
      </c>
      <c r="E173" s="151" t="s">
        <v>1</v>
      </c>
      <c r="F173" s="152" t="s">
        <v>269</v>
      </c>
      <c r="H173" s="153">
        <v>187.6</v>
      </c>
      <c r="I173" s="154"/>
      <c r="L173" s="149"/>
      <c r="M173" s="155"/>
      <c r="T173" s="156"/>
      <c r="AT173" s="151" t="s">
        <v>165</v>
      </c>
      <c r="AU173" s="151" t="s">
        <v>89</v>
      </c>
      <c r="AV173" s="12" t="s">
        <v>89</v>
      </c>
      <c r="AW173" s="12" t="s">
        <v>35</v>
      </c>
      <c r="AX173" s="12" t="s">
        <v>79</v>
      </c>
      <c r="AY173" s="151" t="s">
        <v>141</v>
      </c>
    </row>
    <row r="174" spans="2:65" s="15" customFormat="1" ht="11.25" x14ac:dyDescent="0.2">
      <c r="B174" s="176"/>
      <c r="D174" s="150" t="s">
        <v>165</v>
      </c>
      <c r="E174" s="177" t="s">
        <v>1</v>
      </c>
      <c r="F174" s="178" t="s">
        <v>267</v>
      </c>
      <c r="H174" s="179">
        <v>187.6</v>
      </c>
      <c r="I174" s="180"/>
      <c r="L174" s="176"/>
      <c r="M174" s="181"/>
      <c r="T174" s="182"/>
      <c r="AT174" s="177" t="s">
        <v>165</v>
      </c>
      <c r="AU174" s="177" t="s">
        <v>89</v>
      </c>
      <c r="AV174" s="15" t="s">
        <v>154</v>
      </c>
      <c r="AW174" s="15" t="s">
        <v>35</v>
      </c>
      <c r="AX174" s="15" t="s">
        <v>79</v>
      </c>
      <c r="AY174" s="177" t="s">
        <v>141</v>
      </c>
    </row>
    <row r="175" spans="2:65" s="14" customFormat="1" ht="11.25" x14ac:dyDescent="0.2">
      <c r="B175" s="169"/>
      <c r="D175" s="150" t="s">
        <v>165</v>
      </c>
      <c r="E175" s="170" t="s">
        <v>1</v>
      </c>
      <c r="F175" s="171" t="s">
        <v>216</v>
      </c>
      <c r="H175" s="172">
        <v>423.46800000000002</v>
      </c>
      <c r="I175" s="173"/>
      <c r="L175" s="169"/>
      <c r="M175" s="174"/>
      <c r="T175" s="175"/>
      <c r="AT175" s="170" t="s">
        <v>165</v>
      </c>
      <c r="AU175" s="170" t="s">
        <v>89</v>
      </c>
      <c r="AV175" s="14" t="s">
        <v>158</v>
      </c>
      <c r="AW175" s="14" t="s">
        <v>35</v>
      </c>
      <c r="AX175" s="14" t="s">
        <v>87</v>
      </c>
      <c r="AY175" s="170" t="s">
        <v>141</v>
      </c>
    </row>
    <row r="176" spans="2:65" s="1" customFormat="1" ht="24.2" customHeight="1" x14ac:dyDescent="0.2">
      <c r="B176" s="32"/>
      <c r="C176" s="136" t="s">
        <v>8</v>
      </c>
      <c r="D176" s="136" t="s">
        <v>144</v>
      </c>
      <c r="E176" s="137" t="s">
        <v>270</v>
      </c>
      <c r="F176" s="138" t="s">
        <v>271</v>
      </c>
      <c r="G176" s="139" t="s">
        <v>261</v>
      </c>
      <c r="H176" s="140">
        <v>14.7</v>
      </c>
      <c r="I176" s="141"/>
      <c r="J176" s="142">
        <f>ROUND(I176*H176,2)</f>
        <v>0</v>
      </c>
      <c r="K176" s="138" t="s">
        <v>210</v>
      </c>
      <c r="L176" s="32"/>
      <c r="M176" s="143" t="s">
        <v>1</v>
      </c>
      <c r="N176" s="144" t="s">
        <v>44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158</v>
      </c>
      <c r="AT176" s="147" t="s">
        <v>144</v>
      </c>
      <c r="AU176" s="147" t="s">
        <v>89</v>
      </c>
      <c r="AY176" s="17" t="s">
        <v>141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87</v>
      </c>
      <c r="BK176" s="148">
        <f>ROUND(I176*H176,2)</f>
        <v>0</v>
      </c>
      <c r="BL176" s="17" t="s">
        <v>158</v>
      </c>
      <c r="BM176" s="147" t="s">
        <v>272</v>
      </c>
    </row>
    <row r="177" spans="2:65" s="1" customFormat="1" ht="19.5" x14ac:dyDescent="0.2">
      <c r="B177" s="32"/>
      <c r="D177" s="150" t="s">
        <v>212</v>
      </c>
      <c r="F177" s="166" t="s">
        <v>273</v>
      </c>
      <c r="I177" s="167"/>
      <c r="L177" s="32"/>
      <c r="M177" s="168"/>
      <c r="T177" s="56"/>
      <c r="AT177" s="17" t="s">
        <v>212</v>
      </c>
      <c r="AU177" s="17" t="s">
        <v>89</v>
      </c>
    </row>
    <row r="178" spans="2:65" s="12" customFormat="1" ht="11.25" x14ac:dyDescent="0.2">
      <c r="B178" s="149"/>
      <c r="D178" s="150" t="s">
        <v>165</v>
      </c>
      <c r="E178" s="151" t="s">
        <v>1</v>
      </c>
      <c r="F178" s="152" t="s">
        <v>274</v>
      </c>
      <c r="H178" s="153">
        <v>14.7</v>
      </c>
      <c r="I178" s="154"/>
      <c r="L178" s="149"/>
      <c r="M178" s="155"/>
      <c r="T178" s="156"/>
      <c r="AT178" s="151" t="s">
        <v>165</v>
      </c>
      <c r="AU178" s="151" t="s">
        <v>89</v>
      </c>
      <c r="AV178" s="12" t="s">
        <v>89</v>
      </c>
      <c r="AW178" s="12" t="s">
        <v>35</v>
      </c>
      <c r="AX178" s="12" t="s">
        <v>87</v>
      </c>
      <c r="AY178" s="151" t="s">
        <v>141</v>
      </c>
    </row>
    <row r="179" spans="2:65" s="1" customFormat="1" ht="33" customHeight="1" x14ac:dyDescent="0.2">
      <c r="B179" s="32"/>
      <c r="C179" s="136" t="s">
        <v>275</v>
      </c>
      <c r="D179" s="136" t="s">
        <v>144</v>
      </c>
      <c r="E179" s="137" t="s">
        <v>276</v>
      </c>
      <c r="F179" s="138" t="s">
        <v>277</v>
      </c>
      <c r="G179" s="139" t="s">
        <v>261</v>
      </c>
      <c r="H179" s="140">
        <v>14.7</v>
      </c>
      <c r="I179" s="141"/>
      <c r="J179" s="142">
        <f>ROUND(I179*H179,2)</f>
        <v>0</v>
      </c>
      <c r="K179" s="138" t="s">
        <v>210</v>
      </c>
      <c r="L179" s="32"/>
      <c r="M179" s="143" t="s">
        <v>1</v>
      </c>
      <c r="N179" s="144" t="s">
        <v>44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158</v>
      </c>
      <c r="AT179" s="147" t="s">
        <v>144</v>
      </c>
      <c r="AU179" s="147" t="s">
        <v>89</v>
      </c>
      <c r="AY179" s="17" t="s">
        <v>141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87</v>
      </c>
      <c r="BK179" s="148">
        <f>ROUND(I179*H179,2)</f>
        <v>0</v>
      </c>
      <c r="BL179" s="17" t="s">
        <v>158</v>
      </c>
      <c r="BM179" s="147" t="s">
        <v>278</v>
      </c>
    </row>
    <row r="180" spans="2:65" s="1" customFormat="1" ht="19.5" x14ac:dyDescent="0.2">
      <c r="B180" s="32"/>
      <c r="D180" s="150" t="s">
        <v>212</v>
      </c>
      <c r="F180" s="166" t="s">
        <v>273</v>
      </c>
      <c r="I180" s="167"/>
      <c r="L180" s="32"/>
      <c r="M180" s="168"/>
      <c r="T180" s="56"/>
      <c r="AT180" s="17" t="s">
        <v>212</v>
      </c>
      <c r="AU180" s="17" t="s">
        <v>89</v>
      </c>
    </row>
    <row r="181" spans="2:65" s="12" customFormat="1" ht="11.25" x14ac:dyDescent="0.2">
      <c r="B181" s="149"/>
      <c r="D181" s="150" t="s">
        <v>165</v>
      </c>
      <c r="E181" s="151" t="s">
        <v>1</v>
      </c>
      <c r="F181" s="152" t="s">
        <v>274</v>
      </c>
      <c r="H181" s="153">
        <v>14.7</v>
      </c>
      <c r="I181" s="154"/>
      <c r="L181" s="149"/>
      <c r="M181" s="155"/>
      <c r="T181" s="156"/>
      <c r="AT181" s="151" t="s">
        <v>165</v>
      </c>
      <c r="AU181" s="151" t="s">
        <v>89</v>
      </c>
      <c r="AV181" s="12" t="s">
        <v>89</v>
      </c>
      <c r="AW181" s="12" t="s">
        <v>35</v>
      </c>
      <c r="AX181" s="12" t="s">
        <v>87</v>
      </c>
      <c r="AY181" s="151" t="s">
        <v>141</v>
      </c>
    </row>
    <row r="182" spans="2:65" s="1" customFormat="1" ht="33" customHeight="1" x14ac:dyDescent="0.2">
      <c r="B182" s="32"/>
      <c r="C182" s="136" t="s">
        <v>279</v>
      </c>
      <c r="D182" s="136" t="s">
        <v>144</v>
      </c>
      <c r="E182" s="137" t="s">
        <v>280</v>
      </c>
      <c r="F182" s="138" t="s">
        <v>281</v>
      </c>
      <c r="G182" s="139" t="s">
        <v>261</v>
      </c>
      <c r="H182" s="140">
        <v>173.95</v>
      </c>
      <c r="I182" s="141"/>
      <c r="J182" s="142">
        <f>ROUND(I182*H182,2)</f>
        <v>0</v>
      </c>
      <c r="K182" s="138" t="s">
        <v>210</v>
      </c>
      <c r="L182" s="32"/>
      <c r="M182" s="143" t="s">
        <v>1</v>
      </c>
      <c r="N182" s="144" t="s">
        <v>44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158</v>
      </c>
      <c r="AT182" s="147" t="s">
        <v>144</v>
      </c>
      <c r="AU182" s="147" t="s">
        <v>89</v>
      </c>
      <c r="AY182" s="17" t="s">
        <v>141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87</v>
      </c>
      <c r="BK182" s="148">
        <f>ROUND(I182*H182,2)</f>
        <v>0</v>
      </c>
      <c r="BL182" s="17" t="s">
        <v>158</v>
      </c>
      <c r="BM182" s="147" t="s">
        <v>282</v>
      </c>
    </row>
    <row r="183" spans="2:65" s="12" customFormat="1" ht="11.25" x14ac:dyDescent="0.2">
      <c r="B183" s="149"/>
      <c r="D183" s="150" t="s">
        <v>165</v>
      </c>
      <c r="E183" s="151" t="s">
        <v>1</v>
      </c>
      <c r="F183" s="152" t="s">
        <v>274</v>
      </c>
      <c r="H183" s="153">
        <v>14.7</v>
      </c>
      <c r="I183" s="154"/>
      <c r="L183" s="149"/>
      <c r="M183" s="155"/>
      <c r="T183" s="156"/>
      <c r="AT183" s="151" t="s">
        <v>165</v>
      </c>
      <c r="AU183" s="151" t="s">
        <v>89</v>
      </c>
      <c r="AV183" s="12" t="s">
        <v>89</v>
      </c>
      <c r="AW183" s="12" t="s">
        <v>35</v>
      </c>
      <c r="AX183" s="12" t="s">
        <v>79</v>
      </c>
      <c r="AY183" s="151" t="s">
        <v>141</v>
      </c>
    </row>
    <row r="184" spans="2:65" s="12" customFormat="1" ht="11.25" x14ac:dyDescent="0.2">
      <c r="B184" s="149"/>
      <c r="D184" s="150" t="s">
        <v>165</v>
      </c>
      <c r="E184" s="151" t="s">
        <v>1</v>
      </c>
      <c r="F184" s="152" t="s">
        <v>283</v>
      </c>
      <c r="H184" s="153">
        <v>48</v>
      </c>
      <c r="I184" s="154"/>
      <c r="L184" s="149"/>
      <c r="M184" s="155"/>
      <c r="T184" s="156"/>
      <c r="AT184" s="151" t="s">
        <v>165</v>
      </c>
      <c r="AU184" s="151" t="s">
        <v>89</v>
      </c>
      <c r="AV184" s="12" t="s">
        <v>89</v>
      </c>
      <c r="AW184" s="12" t="s">
        <v>35</v>
      </c>
      <c r="AX184" s="12" t="s">
        <v>79</v>
      </c>
      <c r="AY184" s="151" t="s">
        <v>141</v>
      </c>
    </row>
    <row r="185" spans="2:65" s="12" customFormat="1" ht="11.25" x14ac:dyDescent="0.2">
      <c r="B185" s="149"/>
      <c r="D185" s="150" t="s">
        <v>165</v>
      </c>
      <c r="E185" s="151" t="s">
        <v>1</v>
      </c>
      <c r="F185" s="152" t="s">
        <v>284</v>
      </c>
      <c r="H185" s="153">
        <v>111.25</v>
      </c>
      <c r="I185" s="154"/>
      <c r="L185" s="149"/>
      <c r="M185" s="155"/>
      <c r="T185" s="156"/>
      <c r="AT185" s="151" t="s">
        <v>165</v>
      </c>
      <c r="AU185" s="151" t="s">
        <v>89</v>
      </c>
      <c r="AV185" s="12" t="s">
        <v>89</v>
      </c>
      <c r="AW185" s="12" t="s">
        <v>35</v>
      </c>
      <c r="AX185" s="12" t="s">
        <v>79</v>
      </c>
      <c r="AY185" s="151" t="s">
        <v>141</v>
      </c>
    </row>
    <row r="186" spans="2:65" s="14" customFormat="1" ht="11.25" x14ac:dyDescent="0.2">
      <c r="B186" s="169"/>
      <c r="D186" s="150" t="s">
        <v>165</v>
      </c>
      <c r="E186" s="170" t="s">
        <v>1</v>
      </c>
      <c r="F186" s="171" t="s">
        <v>216</v>
      </c>
      <c r="H186" s="172">
        <v>173.95</v>
      </c>
      <c r="I186" s="173"/>
      <c r="L186" s="169"/>
      <c r="M186" s="174"/>
      <c r="T186" s="175"/>
      <c r="AT186" s="170" t="s">
        <v>165</v>
      </c>
      <c r="AU186" s="170" t="s">
        <v>89</v>
      </c>
      <c r="AV186" s="14" t="s">
        <v>158</v>
      </c>
      <c r="AW186" s="14" t="s">
        <v>35</v>
      </c>
      <c r="AX186" s="14" t="s">
        <v>87</v>
      </c>
      <c r="AY186" s="170" t="s">
        <v>141</v>
      </c>
    </row>
    <row r="187" spans="2:65" s="1" customFormat="1" ht="33" customHeight="1" x14ac:dyDescent="0.2">
      <c r="B187" s="32"/>
      <c r="C187" s="136" t="s">
        <v>285</v>
      </c>
      <c r="D187" s="136" t="s">
        <v>144</v>
      </c>
      <c r="E187" s="137" t="s">
        <v>286</v>
      </c>
      <c r="F187" s="138" t="s">
        <v>287</v>
      </c>
      <c r="G187" s="139" t="s">
        <v>261</v>
      </c>
      <c r="H187" s="140">
        <v>144</v>
      </c>
      <c r="I187" s="141"/>
      <c r="J187" s="142">
        <f>ROUND(I187*H187,2)</f>
        <v>0</v>
      </c>
      <c r="K187" s="138" t="s">
        <v>210</v>
      </c>
      <c r="L187" s="32"/>
      <c r="M187" s="143" t="s">
        <v>1</v>
      </c>
      <c r="N187" s="144" t="s">
        <v>44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158</v>
      </c>
      <c r="AT187" s="147" t="s">
        <v>144</v>
      </c>
      <c r="AU187" s="147" t="s">
        <v>89</v>
      </c>
      <c r="AY187" s="17" t="s">
        <v>141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87</v>
      </c>
      <c r="BK187" s="148">
        <f>ROUND(I187*H187,2)</f>
        <v>0</v>
      </c>
      <c r="BL187" s="17" t="s">
        <v>158</v>
      </c>
      <c r="BM187" s="147" t="s">
        <v>288</v>
      </c>
    </row>
    <row r="188" spans="2:65" s="1" customFormat="1" ht="19.5" x14ac:dyDescent="0.2">
      <c r="B188" s="32"/>
      <c r="D188" s="150" t="s">
        <v>212</v>
      </c>
      <c r="F188" s="166" t="s">
        <v>273</v>
      </c>
      <c r="I188" s="167"/>
      <c r="L188" s="32"/>
      <c r="M188" s="168"/>
      <c r="T188" s="56"/>
      <c r="AT188" s="17" t="s">
        <v>212</v>
      </c>
      <c r="AU188" s="17" t="s">
        <v>89</v>
      </c>
    </row>
    <row r="189" spans="2:65" s="12" customFormat="1" ht="11.25" x14ac:dyDescent="0.2">
      <c r="B189" s="149"/>
      <c r="D189" s="150" t="s">
        <v>165</v>
      </c>
      <c r="E189" s="151" t="s">
        <v>1</v>
      </c>
      <c r="F189" s="152" t="s">
        <v>289</v>
      </c>
      <c r="H189" s="153">
        <v>15</v>
      </c>
      <c r="I189" s="154"/>
      <c r="L189" s="149"/>
      <c r="M189" s="155"/>
      <c r="T189" s="156"/>
      <c r="AT189" s="151" t="s">
        <v>165</v>
      </c>
      <c r="AU189" s="151" t="s">
        <v>89</v>
      </c>
      <c r="AV189" s="12" t="s">
        <v>89</v>
      </c>
      <c r="AW189" s="12" t="s">
        <v>35</v>
      </c>
      <c r="AX189" s="12" t="s">
        <v>79</v>
      </c>
      <c r="AY189" s="151" t="s">
        <v>141</v>
      </c>
    </row>
    <row r="190" spans="2:65" s="12" customFormat="1" ht="11.25" x14ac:dyDescent="0.2">
      <c r="B190" s="149"/>
      <c r="D190" s="150" t="s">
        <v>165</v>
      </c>
      <c r="E190" s="151" t="s">
        <v>1</v>
      </c>
      <c r="F190" s="152" t="s">
        <v>290</v>
      </c>
      <c r="H190" s="153">
        <v>18</v>
      </c>
      <c r="I190" s="154"/>
      <c r="L190" s="149"/>
      <c r="M190" s="155"/>
      <c r="T190" s="156"/>
      <c r="AT190" s="151" t="s">
        <v>165</v>
      </c>
      <c r="AU190" s="151" t="s">
        <v>89</v>
      </c>
      <c r="AV190" s="12" t="s">
        <v>89</v>
      </c>
      <c r="AW190" s="12" t="s">
        <v>35</v>
      </c>
      <c r="AX190" s="12" t="s">
        <v>79</v>
      </c>
      <c r="AY190" s="151" t="s">
        <v>141</v>
      </c>
    </row>
    <row r="191" spans="2:65" s="12" customFormat="1" ht="11.25" x14ac:dyDescent="0.2">
      <c r="B191" s="149"/>
      <c r="D191" s="150" t="s">
        <v>165</v>
      </c>
      <c r="E191" s="151" t="s">
        <v>1</v>
      </c>
      <c r="F191" s="152" t="s">
        <v>291</v>
      </c>
      <c r="H191" s="153">
        <v>6</v>
      </c>
      <c r="I191" s="154"/>
      <c r="L191" s="149"/>
      <c r="M191" s="155"/>
      <c r="T191" s="156"/>
      <c r="AT191" s="151" t="s">
        <v>165</v>
      </c>
      <c r="AU191" s="151" t="s">
        <v>89</v>
      </c>
      <c r="AV191" s="12" t="s">
        <v>89</v>
      </c>
      <c r="AW191" s="12" t="s">
        <v>35</v>
      </c>
      <c r="AX191" s="12" t="s">
        <v>79</v>
      </c>
      <c r="AY191" s="151" t="s">
        <v>141</v>
      </c>
    </row>
    <row r="192" spans="2:65" s="12" customFormat="1" ht="11.25" x14ac:dyDescent="0.2">
      <c r="B192" s="149"/>
      <c r="D192" s="150" t="s">
        <v>165</v>
      </c>
      <c r="E192" s="151" t="s">
        <v>1</v>
      </c>
      <c r="F192" s="152" t="s">
        <v>292</v>
      </c>
      <c r="H192" s="153">
        <v>36</v>
      </c>
      <c r="I192" s="154"/>
      <c r="L192" s="149"/>
      <c r="M192" s="155"/>
      <c r="T192" s="156"/>
      <c r="AT192" s="151" t="s">
        <v>165</v>
      </c>
      <c r="AU192" s="151" t="s">
        <v>89</v>
      </c>
      <c r="AV192" s="12" t="s">
        <v>89</v>
      </c>
      <c r="AW192" s="12" t="s">
        <v>35</v>
      </c>
      <c r="AX192" s="12" t="s">
        <v>79</v>
      </c>
      <c r="AY192" s="151" t="s">
        <v>141</v>
      </c>
    </row>
    <row r="193" spans="2:65" s="12" customFormat="1" ht="11.25" x14ac:dyDescent="0.2">
      <c r="B193" s="149"/>
      <c r="D193" s="150" t="s">
        <v>165</v>
      </c>
      <c r="E193" s="151" t="s">
        <v>1</v>
      </c>
      <c r="F193" s="152" t="s">
        <v>293</v>
      </c>
      <c r="H193" s="153">
        <v>6</v>
      </c>
      <c r="I193" s="154"/>
      <c r="L193" s="149"/>
      <c r="M193" s="155"/>
      <c r="T193" s="156"/>
      <c r="AT193" s="151" t="s">
        <v>165</v>
      </c>
      <c r="AU193" s="151" t="s">
        <v>89</v>
      </c>
      <c r="AV193" s="12" t="s">
        <v>89</v>
      </c>
      <c r="AW193" s="12" t="s">
        <v>35</v>
      </c>
      <c r="AX193" s="12" t="s">
        <v>79</v>
      </c>
      <c r="AY193" s="151" t="s">
        <v>141</v>
      </c>
    </row>
    <row r="194" spans="2:65" s="12" customFormat="1" ht="11.25" x14ac:dyDescent="0.2">
      <c r="B194" s="149"/>
      <c r="D194" s="150" t="s">
        <v>165</v>
      </c>
      <c r="E194" s="151" t="s">
        <v>1</v>
      </c>
      <c r="F194" s="152" t="s">
        <v>294</v>
      </c>
      <c r="H194" s="153">
        <v>63</v>
      </c>
      <c r="I194" s="154"/>
      <c r="L194" s="149"/>
      <c r="M194" s="155"/>
      <c r="T194" s="156"/>
      <c r="AT194" s="151" t="s">
        <v>165</v>
      </c>
      <c r="AU194" s="151" t="s">
        <v>89</v>
      </c>
      <c r="AV194" s="12" t="s">
        <v>89</v>
      </c>
      <c r="AW194" s="12" t="s">
        <v>35</v>
      </c>
      <c r="AX194" s="12" t="s">
        <v>79</v>
      </c>
      <c r="AY194" s="151" t="s">
        <v>141</v>
      </c>
    </row>
    <row r="195" spans="2:65" s="14" customFormat="1" ht="11.25" x14ac:dyDescent="0.2">
      <c r="B195" s="169"/>
      <c r="D195" s="150" t="s">
        <v>165</v>
      </c>
      <c r="E195" s="170" t="s">
        <v>1</v>
      </c>
      <c r="F195" s="171" t="s">
        <v>216</v>
      </c>
      <c r="H195" s="172">
        <v>144</v>
      </c>
      <c r="I195" s="173"/>
      <c r="L195" s="169"/>
      <c r="M195" s="174"/>
      <c r="T195" s="175"/>
      <c r="AT195" s="170" t="s">
        <v>165</v>
      </c>
      <c r="AU195" s="170" t="s">
        <v>89</v>
      </c>
      <c r="AV195" s="14" t="s">
        <v>158</v>
      </c>
      <c r="AW195" s="14" t="s">
        <v>35</v>
      </c>
      <c r="AX195" s="14" t="s">
        <v>87</v>
      </c>
      <c r="AY195" s="170" t="s">
        <v>141</v>
      </c>
    </row>
    <row r="196" spans="2:65" s="1" customFormat="1" ht="24.2" customHeight="1" x14ac:dyDescent="0.2">
      <c r="B196" s="32"/>
      <c r="C196" s="136" t="s">
        <v>295</v>
      </c>
      <c r="D196" s="136" t="s">
        <v>144</v>
      </c>
      <c r="E196" s="137" t="s">
        <v>296</v>
      </c>
      <c r="F196" s="138" t="s">
        <v>297</v>
      </c>
      <c r="G196" s="139" t="s">
        <v>261</v>
      </c>
      <c r="H196" s="140">
        <v>9</v>
      </c>
      <c r="I196" s="141"/>
      <c r="J196" s="142">
        <f>ROUND(I196*H196,2)</f>
        <v>0</v>
      </c>
      <c r="K196" s="138" t="s">
        <v>210</v>
      </c>
      <c r="L196" s="32"/>
      <c r="M196" s="143" t="s">
        <v>1</v>
      </c>
      <c r="N196" s="144" t="s">
        <v>44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158</v>
      </c>
      <c r="AT196" s="147" t="s">
        <v>144</v>
      </c>
      <c r="AU196" s="147" t="s">
        <v>89</v>
      </c>
      <c r="AY196" s="17" t="s">
        <v>141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87</v>
      </c>
      <c r="BK196" s="148">
        <f>ROUND(I196*H196,2)</f>
        <v>0</v>
      </c>
      <c r="BL196" s="17" t="s">
        <v>158</v>
      </c>
      <c r="BM196" s="147" t="s">
        <v>298</v>
      </c>
    </row>
    <row r="197" spans="2:65" s="1" customFormat="1" ht="19.5" x14ac:dyDescent="0.2">
      <c r="B197" s="32"/>
      <c r="D197" s="150" t="s">
        <v>212</v>
      </c>
      <c r="F197" s="166" t="s">
        <v>213</v>
      </c>
      <c r="I197" s="167"/>
      <c r="L197" s="32"/>
      <c r="M197" s="168"/>
      <c r="T197" s="56"/>
      <c r="AT197" s="17" t="s">
        <v>212</v>
      </c>
      <c r="AU197" s="17" t="s">
        <v>89</v>
      </c>
    </row>
    <row r="198" spans="2:65" s="12" customFormat="1" ht="11.25" x14ac:dyDescent="0.2">
      <c r="B198" s="149"/>
      <c r="D198" s="150" t="s">
        <v>165</v>
      </c>
      <c r="E198" s="151" t="s">
        <v>1</v>
      </c>
      <c r="F198" s="152" t="s">
        <v>299</v>
      </c>
      <c r="H198" s="153">
        <v>9</v>
      </c>
      <c r="I198" s="154"/>
      <c r="L198" s="149"/>
      <c r="M198" s="155"/>
      <c r="T198" s="156"/>
      <c r="AT198" s="151" t="s">
        <v>165</v>
      </c>
      <c r="AU198" s="151" t="s">
        <v>89</v>
      </c>
      <c r="AV198" s="12" t="s">
        <v>89</v>
      </c>
      <c r="AW198" s="12" t="s">
        <v>35</v>
      </c>
      <c r="AX198" s="12" t="s">
        <v>87</v>
      </c>
      <c r="AY198" s="151" t="s">
        <v>141</v>
      </c>
    </row>
    <row r="199" spans="2:65" s="1" customFormat="1" ht="21.75" customHeight="1" x14ac:dyDescent="0.2">
      <c r="B199" s="32"/>
      <c r="C199" s="136" t="s">
        <v>300</v>
      </c>
      <c r="D199" s="136" t="s">
        <v>144</v>
      </c>
      <c r="E199" s="137" t="s">
        <v>301</v>
      </c>
      <c r="F199" s="138" t="s">
        <v>302</v>
      </c>
      <c r="G199" s="139" t="s">
        <v>209</v>
      </c>
      <c r="H199" s="140">
        <v>192</v>
      </c>
      <c r="I199" s="141"/>
      <c r="J199" s="142">
        <f>ROUND(I199*H199,2)</f>
        <v>0</v>
      </c>
      <c r="K199" s="138" t="s">
        <v>210</v>
      </c>
      <c r="L199" s="32"/>
      <c r="M199" s="143" t="s">
        <v>1</v>
      </c>
      <c r="N199" s="144" t="s">
        <v>44</v>
      </c>
      <c r="P199" s="145">
        <f>O199*H199</f>
        <v>0</v>
      </c>
      <c r="Q199" s="145">
        <v>8.4000000000000003E-4</v>
      </c>
      <c r="R199" s="145">
        <f>Q199*H199</f>
        <v>0.16128000000000001</v>
      </c>
      <c r="S199" s="145">
        <v>0</v>
      </c>
      <c r="T199" s="146">
        <f>S199*H199</f>
        <v>0</v>
      </c>
      <c r="AR199" s="147" t="s">
        <v>158</v>
      </c>
      <c r="AT199" s="147" t="s">
        <v>144</v>
      </c>
      <c r="AU199" s="147" t="s">
        <v>89</v>
      </c>
      <c r="AY199" s="17" t="s">
        <v>141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87</v>
      </c>
      <c r="BK199" s="148">
        <f>ROUND(I199*H199,2)</f>
        <v>0</v>
      </c>
      <c r="BL199" s="17" t="s">
        <v>158</v>
      </c>
      <c r="BM199" s="147" t="s">
        <v>303</v>
      </c>
    </row>
    <row r="200" spans="2:65" s="12" customFormat="1" ht="11.25" x14ac:dyDescent="0.2">
      <c r="B200" s="149"/>
      <c r="D200" s="150" t="s">
        <v>165</v>
      </c>
      <c r="E200" s="151" t="s">
        <v>1</v>
      </c>
      <c r="F200" s="152" t="s">
        <v>304</v>
      </c>
      <c r="H200" s="153">
        <v>20</v>
      </c>
      <c r="I200" s="154"/>
      <c r="L200" s="149"/>
      <c r="M200" s="155"/>
      <c r="T200" s="156"/>
      <c r="AT200" s="151" t="s">
        <v>165</v>
      </c>
      <c r="AU200" s="151" t="s">
        <v>89</v>
      </c>
      <c r="AV200" s="12" t="s">
        <v>89</v>
      </c>
      <c r="AW200" s="12" t="s">
        <v>35</v>
      </c>
      <c r="AX200" s="12" t="s">
        <v>79</v>
      </c>
      <c r="AY200" s="151" t="s">
        <v>141</v>
      </c>
    </row>
    <row r="201" spans="2:65" s="12" customFormat="1" ht="11.25" x14ac:dyDescent="0.2">
      <c r="B201" s="149"/>
      <c r="D201" s="150" t="s">
        <v>165</v>
      </c>
      <c r="E201" s="151" t="s">
        <v>1</v>
      </c>
      <c r="F201" s="152" t="s">
        <v>305</v>
      </c>
      <c r="H201" s="153">
        <v>24</v>
      </c>
      <c r="I201" s="154"/>
      <c r="L201" s="149"/>
      <c r="M201" s="155"/>
      <c r="T201" s="156"/>
      <c r="AT201" s="151" t="s">
        <v>165</v>
      </c>
      <c r="AU201" s="151" t="s">
        <v>89</v>
      </c>
      <c r="AV201" s="12" t="s">
        <v>89</v>
      </c>
      <c r="AW201" s="12" t="s">
        <v>35</v>
      </c>
      <c r="AX201" s="12" t="s">
        <v>79</v>
      </c>
      <c r="AY201" s="151" t="s">
        <v>141</v>
      </c>
    </row>
    <row r="202" spans="2:65" s="12" customFormat="1" ht="11.25" x14ac:dyDescent="0.2">
      <c r="B202" s="149"/>
      <c r="D202" s="150" t="s">
        <v>165</v>
      </c>
      <c r="E202" s="151" t="s">
        <v>1</v>
      </c>
      <c r="F202" s="152" t="s">
        <v>306</v>
      </c>
      <c r="H202" s="153">
        <v>8</v>
      </c>
      <c r="I202" s="154"/>
      <c r="L202" s="149"/>
      <c r="M202" s="155"/>
      <c r="T202" s="156"/>
      <c r="AT202" s="151" t="s">
        <v>165</v>
      </c>
      <c r="AU202" s="151" t="s">
        <v>89</v>
      </c>
      <c r="AV202" s="12" t="s">
        <v>89</v>
      </c>
      <c r="AW202" s="12" t="s">
        <v>35</v>
      </c>
      <c r="AX202" s="12" t="s">
        <v>79</v>
      </c>
      <c r="AY202" s="151" t="s">
        <v>141</v>
      </c>
    </row>
    <row r="203" spans="2:65" s="12" customFormat="1" ht="11.25" x14ac:dyDescent="0.2">
      <c r="B203" s="149"/>
      <c r="D203" s="150" t="s">
        <v>165</v>
      </c>
      <c r="E203" s="151" t="s">
        <v>1</v>
      </c>
      <c r="F203" s="152" t="s">
        <v>307</v>
      </c>
      <c r="H203" s="153">
        <v>48</v>
      </c>
      <c r="I203" s="154"/>
      <c r="L203" s="149"/>
      <c r="M203" s="155"/>
      <c r="T203" s="156"/>
      <c r="AT203" s="151" t="s">
        <v>165</v>
      </c>
      <c r="AU203" s="151" t="s">
        <v>89</v>
      </c>
      <c r="AV203" s="12" t="s">
        <v>89</v>
      </c>
      <c r="AW203" s="12" t="s">
        <v>35</v>
      </c>
      <c r="AX203" s="12" t="s">
        <v>79</v>
      </c>
      <c r="AY203" s="151" t="s">
        <v>141</v>
      </c>
    </row>
    <row r="204" spans="2:65" s="12" customFormat="1" ht="11.25" x14ac:dyDescent="0.2">
      <c r="B204" s="149"/>
      <c r="D204" s="150" t="s">
        <v>165</v>
      </c>
      <c r="E204" s="151" t="s">
        <v>1</v>
      </c>
      <c r="F204" s="152" t="s">
        <v>308</v>
      </c>
      <c r="H204" s="153">
        <v>8</v>
      </c>
      <c r="I204" s="154"/>
      <c r="L204" s="149"/>
      <c r="M204" s="155"/>
      <c r="T204" s="156"/>
      <c r="AT204" s="151" t="s">
        <v>165</v>
      </c>
      <c r="AU204" s="151" t="s">
        <v>89</v>
      </c>
      <c r="AV204" s="12" t="s">
        <v>89</v>
      </c>
      <c r="AW204" s="12" t="s">
        <v>35</v>
      </c>
      <c r="AX204" s="12" t="s">
        <v>79</v>
      </c>
      <c r="AY204" s="151" t="s">
        <v>141</v>
      </c>
    </row>
    <row r="205" spans="2:65" s="12" customFormat="1" ht="11.25" x14ac:dyDescent="0.2">
      <c r="B205" s="149"/>
      <c r="D205" s="150" t="s">
        <v>165</v>
      </c>
      <c r="E205" s="151" t="s">
        <v>1</v>
      </c>
      <c r="F205" s="152" t="s">
        <v>309</v>
      </c>
      <c r="H205" s="153">
        <v>84</v>
      </c>
      <c r="I205" s="154"/>
      <c r="L205" s="149"/>
      <c r="M205" s="155"/>
      <c r="T205" s="156"/>
      <c r="AT205" s="151" t="s">
        <v>165</v>
      </c>
      <c r="AU205" s="151" t="s">
        <v>89</v>
      </c>
      <c r="AV205" s="12" t="s">
        <v>89</v>
      </c>
      <c r="AW205" s="12" t="s">
        <v>35</v>
      </c>
      <c r="AX205" s="12" t="s">
        <v>79</v>
      </c>
      <c r="AY205" s="151" t="s">
        <v>141</v>
      </c>
    </row>
    <row r="206" spans="2:65" s="14" customFormat="1" ht="11.25" x14ac:dyDescent="0.2">
      <c r="B206" s="169"/>
      <c r="D206" s="150" t="s">
        <v>165</v>
      </c>
      <c r="E206" s="170" t="s">
        <v>1</v>
      </c>
      <c r="F206" s="171" t="s">
        <v>216</v>
      </c>
      <c r="H206" s="172">
        <v>192</v>
      </c>
      <c r="I206" s="173"/>
      <c r="L206" s="169"/>
      <c r="M206" s="174"/>
      <c r="T206" s="175"/>
      <c r="AT206" s="170" t="s">
        <v>165</v>
      </c>
      <c r="AU206" s="170" t="s">
        <v>89</v>
      </c>
      <c r="AV206" s="14" t="s">
        <v>158</v>
      </c>
      <c r="AW206" s="14" t="s">
        <v>35</v>
      </c>
      <c r="AX206" s="14" t="s">
        <v>87</v>
      </c>
      <c r="AY206" s="170" t="s">
        <v>141</v>
      </c>
    </row>
    <row r="207" spans="2:65" s="1" customFormat="1" ht="24.2" customHeight="1" x14ac:dyDescent="0.2">
      <c r="B207" s="32"/>
      <c r="C207" s="136" t="s">
        <v>310</v>
      </c>
      <c r="D207" s="136" t="s">
        <v>144</v>
      </c>
      <c r="E207" s="137" t="s">
        <v>311</v>
      </c>
      <c r="F207" s="138" t="s">
        <v>312</v>
      </c>
      <c r="G207" s="139" t="s">
        <v>209</v>
      </c>
      <c r="H207" s="140">
        <v>192</v>
      </c>
      <c r="I207" s="141"/>
      <c r="J207" s="142">
        <f>ROUND(I207*H207,2)</f>
        <v>0</v>
      </c>
      <c r="K207" s="138" t="s">
        <v>210</v>
      </c>
      <c r="L207" s="32"/>
      <c r="M207" s="143" t="s">
        <v>1</v>
      </c>
      <c r="N207" s="144" t="s">
        <v>44</v>
      </c>
      <c r="P207" s="145">
        <f>O207*H207</f>
        <v>0</v>
      </c>
      <c r="Q207" s="145">
        <v>0</v>
      </c>
      <c r="R207" s="145">
        <f>Q207*H207</f>
        <v>0</v>
      </c>
      <c r="S207" s="145">
        <v>0</v>
      </c>
      <c r="T207" s="146">
        <f>S207*H207</f>
        <v>0</v>
      </c>
      <c r="AR207" s="147" t="s">
        <v>158</v>
      </c>
      <c r="AT207" s="147" t="s">
        <v>144</v>
      </c>
      <c r="AU207" s="147" t="s">
        <v>89</v>
      </c>
      <c r="AY207" s="17" t="s">
        <v>141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7" t="s">
        <v>87</v>
      </c>
      <c r="BK207" s="148">
        <f>ROUND(I207*H207,2)</f>
        <v>0</v>
      </c>
      <c r="BL207" s="17" t="s">
        <v>158</v>
      </c>
      <c r="BM207" s="147" t="s">
        <v>313</v>
      </c>
    </row>
    <row r="208" spans="2:65" s="1" customFormat="1" ht="19.5" x14ac:dyDescent="0.2">
      <c r="B208" s="32"/>
      <c r="D208" s="150" t="s">
        <v>212</v>
      </c>
      <c r="F208" s="166" t="s">
        <v>273</v>
      </c>
      <c r="I208" s="167"/>
      <c r="L208" s="32"/>
      <c r="M208" s="168"/>
      <c r="T208" s="56"/>
      <c r="AT208" s="17" t="s">
        <v>212</v>
      </c>
      <c r="AU208" s="17" t="s">
        <v>89</v>
      </c>
    </row>
    <row r="209" spans="2:65" s="1" customFormat="1" ht="37.9" customHeight="1" x14ac:dyDescent="0.2">
      <c r="B209" s="32"/>
      <c r="C209" s="136" t="s">
        <v>314</v>
      </c>
      <c r="D209" s="136" t="s">
        <v>144</v>
      </c>
      <c r="E209" s="137" t="s">
        <v>315</v>
      </c>
      <c r="F209" s="138" t="s">
        <v>316</v>
      </c>
      <c r="G209" s="139" t="s">
        <v>261</v>
      </c>
      <c r="H209" s="140">
        <v>119.102</v>
      </c>
      <c r="I209" s="141"/>
      <c r="J209" s="142">
        <f>ROUND(I209*H209,2)</f>
        <v>0</v>
      </c>
      <c r="K209" s="138" t="s">
        <v>210</v>
      </c>
      <c r="L209" s="32"/>
      <c r="M209" s="143" t="s">
        <v>1</v>
      </c>
      <c r="N209" s="144" t="s">
        <v>44</v>
      </c>
      <c r="P209" s="145">
        <f>O209*H209</f>
        <v>0</v>
      </c>
      <c r="Q209" s="145">
        <v>0</v>
      </c>
      <c r="R209" s="145">
        <f>Q209*H209</f>
        <v>0</v>
      </c>
      <c r="S209" s="145">
        <v>0</v>
      </c>
      <c r="T209" s="146">
        <f>S209*H209</f>
        <v>0</v>
      </c>
      <c r="AR209" s="147" t="s">
        <v>158</v>
      </c>
      <c r="AT209" s="147" t="s">
        <v>144</v>
      </c>
      <c r="AU209" s="147" t="s">
        <v>89</v>
      </c>
      <c r="AY209" s="17" t="s">
        <v>141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7" t="s">
        <v>87</v>
      </c>
      <c r="BK209" s="148">
        <f>ROUND(I209*H209,2)</f>
        <v>0</v>
      </c>
      <c r="BL209" s="17" t="s">
        <v>158</v>
      </c>
      <c r="BM209" s="147" t="s">
        <v>317</v>
      </c>
    </row>
    <row r="210" spans="2:65" s="12" customFormat="1" ht="11.25" x14ac:dyDescent="0.2">
      <c r="B210" s="149"/>
      <c r="D210" s="150" t="s">
        <v>165</v>
      </c>
      <c r="E210" s="151" t="s">
        <v>1</v>
      </c>
      <c r="F210" s="152" t="s">
        <v>318</v>
      </c>
      <c r="H210" s="153">
        <v>119.102</v>
      </c>
      <c r="I210" s="154"/>
      <c r="L210" s="149"/>
      <c r="M210" s="155"/>
      <c r="T210" s="156"/>
      <c r="AT210" s="151" t="s">
        <v>165</v>
      </c>
      <c r="AU210" s="151" t="s">
        <v>89</v>
      </c>
      <c r="AV210" s="12" t="s">
        <v>89</v>
      </c>
      <c r="AW210" s="12" t="s">
        <v>35</v>
      </c>
      <c r="AX210" s="12" t="s">
        <v>87</v>
      </c>
      <c r="AY210" s="151" t="s">
        <v>141</v>
      </c>
    </row>
    <row r="211" spans="2:65" s="1" customFormat="1" ht="37.9" customHeight="1" x14ac:dyDescent="0.2">
      <c r="B211" s="32"/>
      <c r="C211" s="136" t="s">
        <v>319</v>
      </c>
      <c r="D211" s="136" t="s">
        <v>144</v>
      </c>
      <c r="E211" s="137" t="s">
        <v>320</v>
      </c>
      <c r="F211" s="138" t="s">
        <v>321</v>
      </c>
      <c r="G211" s="139" t="s">
        <v>261</v>
      </c>
      <c r="H211" s="140">
        <v>683.16700000000003</v>
      </c>
      <c r="I211" s="141"/>
      <c r="J211" s="142">
        <f>ROUND(I211*H211,2)</f>
        <v>0</v>
      </c>
      <c r="K211" s="138" t="s">
        <v>210</v>
      </c>
      <c r="L211" s="32"/>
      <c r="M211" s="143" t="s">
        <v>1</v>
      </c>
      <c r="N211" s="144" t="s">
        <v>44</v>
      </c>
      <c r="P211" s="145">
        <f>O211*H211</f>
        <v>0</v>
      </c>
      <c r="Q211" s="145">
        <v>0</v>
      </c>
      <c r="R211" s="145">
        <f>Q211*H211</f>
        <v>0</v>
      </c>
      <c r="S211" s="145">
        <v>0</v>
      </c>
      <c r="T211" s="146">
        <f>S211*H211</f>
        <v>0</v>
      </c>
      <c r="AR211" s="147" t="s">
        <v>158</v>
      </c>
      <c r="AT211" s="147" t="s">
        <v>144</v>
      </c>
      <c r="AU211" s="147" t="s">
        <v>89</v>
      </c>
      <c r="AY211" s="17" t="s">
        <v>141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7" t="s">
        <v>87</v>
      </c>
      <c r="BK211" s="148">
        <f>ROUND(I211*H211,2)</f>
        <v>0</v>
      </c>
      <c r="BL211" s="17" t="s">
        <v>158</v>
      </c>
      <c r="BM211" s="147" t="s">
        <v>322</v>
      </c>
    </row>
    <row r="212" spans="2:65" s="12" customFormat="1" ht="11.25" x14ac:dyDescent="0.2">
      <c r="B212" s="149"/>
      <c r="D212" s="150" t="s">
        <v>165</v>
      </c>
      <c r="E212" s="151" t="s">
        <v>1</v>
      </c>
      <c r="F212" s="152" t="s">
        <v>323</v>
      </c>
      <c r="H212" s="153">
        <v>423.46800000000002</v>
      </c>
      <c r="I212" s="154"/>
      <c r="L212" s="149"/>
      <c r="M212" s="155"/>
      <c r="T212" s="156"/>
      <c r="AT212" s="151" t="s">
        <v>165</v>
      </c>
      <c r="AU212" s="151" t="s">
        <v>89</v>
      </c>
      <c r="AV212" s="12" t="s">
        <v>89</v>
      </c>
      <c r="AW212" s="12" t="s">
        <v>35</v>
      </c>
      <c r="AX212" s="12" t="s">
        <v>79</v>
      </c>
      <c r="AY212" s="151" t="s">
        <v>141</v>
      </c>
    </row>
    <row r="213" spans="2:65" s="12" customFormat="1" ht="11.25" x14ac:dyDescent="0.2">
      <c r="B213" s="149"/>
      <c r="D213" s="150" t="s">
        <v>165</v>
      </c>
      <c r="E213" s="151" t="s">
        <v>1</v>
      </c>
      <c r="F213" s="152" t="s">
        <v>324</v>
      </c>
      <c r="H213" s="153">
        <v>332.65</v>
      </c>
      <c r="I213" s="154"/>
      <c r="L213" s="149"/>
      <c r="M213" s="155"/>
      <c r="T213" s="156"/>
      <c r="AT213" s="151" t="s">
        <v>165</v>
      </c>
      <c r="AU213" s="151" t="s">
        <v>89</v>
      </c>
      <c r="AV213" s="12" t="s">
        <v>89</v>
      </c>
      <c r="AW213" s="12" t="s">
        <v>35</v>
      </c>
      <c r="AX213" s="12" t="s">
        <v>79</v>
      </c>
      <c r="AY213" s="151" t="s">
        <v>141</v>
      </c>
    </row>
    <row r="214" spans="2:65" s="12" customFormat="1" ht="11.25" x14ac:dyDescent="0.2">
      <c r="B214" s="149"/>
      <c r="D214" s="150" t="s">
        <v>165</v>
      </c>
      <c r="E214" s="151" t="s">
        <v>1</v>
      </c>
      <c r="F214" s="152" t="s">
        <v>325</v>
      </c>
      <c r="H214" s="153">
        <v>9</v>
      </c>
      <c r="I214" s="154"/>
      <c r="L214" s="149"/>
      <c r="M214" s="155"/>
      <c r="T214" s="156"/>
      <c r="AT214" s="151" t="s">
        <v>165</v>
      </c>
      <c r="AU214" s="151" t="s">
        <v>89</v>
      </c>
      <c r="AV214" s="12" t="s">
        <v>89</v>
      </c>
      <c r="AW214" s="12" t="s">
        <v>35</v>
      </c>
      <c r="AX214" s="12" t="s">
        <v>79</v>
      </c>
      <c r="AY214" s="151" t="s">
        <v>141</v>
      </c>
    </row>
    <row r="215" spans="2:65" s="12" customFormat="1" ht="11.25" x14ac:dyDescent="0.2">
      <c r="B215" s="149"/>
      <c r="D215" s="150" t="s">
        <v>165</v>
      </c>
      <c r="E215" s="151" t="s">
        <v>1</v>
      </c>
      <c r="F215" s="152" t="s">
        <v>326</v>
      </c>
      <c r="H215" s="153">
        <v>-56.850999999999999</v>
      </c>
      <c r="I215" s="154"/>
      <c r="L215" s="149"/>
      <c r="M215" s="155"/>
      <c r="T215" s="156"/>
      <c r="AT215" s="151" t="s">
        <v>165</v>
      </c>
      <c r="AU215" s="151" t="s">
        <v>89</v>
      </c>
      <c r="AV215" s="12" t="s">
        <v>89</v>
      </c>
      <c r="AW215" s="12" t="s">
        <v>35</v>
      </c>
      <c r="AX215" s="12" t="s">
        <v>79</v>
      </c>
      <c r="AY215" s="151" t="s">
        <v>141</v>
      </c>
    </row>
    <row r="216" spans="2:65" s="12" customFormat="1" ht="11.25" x14ac:dyDescent="0.2">
      <c r="B216" s="149"/>
      <c r="D216" s="150" t="s">
        <v>165</v>
      </c>
      <c r="E216" s="151" t="s">
        <v>1</v>
      </c>
      <c r="F216" s="152" t="s">
        <v>327</v>
      </c>
      <c r="H216" s="153">
        <v>-25.1</v>
      </c>
      <c r="I216" s="154"/>
      <c r="L216" s="149"/>
      <c r="M216" s="155"/>
      <c r="T216" s="156"/>
      <c r="AT216" s="151" t="s">
        <v>165</v>
      </c>
      <c r="AU216" s="151" t="s">
        <v>89</v>
      </c>
      <c r="AV216" s="12" t="s">
        <v>89</v>
      </c>
      <c r="AW216" s="12" t="s">
        <v>35</v>
      </c>
      <c r="AX216" s="12" t="s">
        <v>79</v>
      </c>
      <c r="AY216" s="151" t="s">
        <v>141</v>
      </c>
    </row>
    <row r="217" spans="2:65" s="14" customFormat="1" ht="11.25" x14ac:dyDescent="0.2">
      <c r="B217" s="169"/>
      <c r="D217" s="150" t="s">
        <v>165</v>
      </c>
      <c r="E217" s="170" t="s">
        <v>1</v>
      </c>
      <c r="F217" s="171" t="s">
        <v>216</v>
      </c>
      <c r="H217" s="172">
        <v>683.16700000000003</v>
      </c>
      <c r="I217" s="173"/>
      <c r="L217" s="169"/>
      <c r="M217" s="174"/>
      <c r="T217" s="175"/>
      <c r="AT217" s="170" t="s">
        <v>165</v>
      </c>
      <c r="AU217" s="170" t="s">
        <v>89</v>
      </c>
      <c r="AV217" s="14" t="s">
        <v>158</v>
      </c>
      <c r="AW217" s="14" t="s">
        <v>35</v>
      </c>
      <c r="AX217" s="14" t="s">
        <v>87</v>
      </c>
      <c r="AY217" s="170" t="s">
        <v>141</v>
      </c>
    </row>
    <row r="218" spans="2:65" s="1" customFormat="1" ht="24.2" customHeight="1" x14ac:dyDescent="0.2">
      <c r="B218" s="32"/>
      <c r="C218" s="136" t="s">
        <v>7</v>
      </c>
      <c r="D218" s="136" t="s">
        <v>144</v>
      </c>
      <c r="E218" s="137" t="s">
        <v>328</v>
      </c>
      <c r="F218" s="138" t="s">
        <v>329</v>
      </c>
      <c r="G218" s="139" t="s">
        <v>261</v>
      </c>
      <c r="H218" s="140">
        <v>144.202</v>
      </c>
      <c r="I218" s="141"/>
      <c r="J218" s="142">
        <f>ROUND(I218*H218,2)</f>
        <v>0</v>
      </c>
      <c r="K218" s="138" t="s">
        <v>210</v>
      </c>
      <c r="L218" s="32"/>
      <c r="M218" s="143" t="s">
        <v>1</v>
      </c>
      <c r="N218" s="144" t="s">
        <v>44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158</v>
      </c>
      <c r="AT218" s="147" t="s">
        <v>144</v>
      </c>
      <c r="AU218" s="147" t="s">
        <v>89</v>
      </c>
      <c r="AY218" s="17" t="s">
        <v>141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87</v>
      </c>
      <c r="BK218" s="148">
        <f>ROUND(I218*H218,2)</f>
        <v>0</v>
      </c>
      <c r="BL218" s="17" t="s">
        <v>158</v>
      </c>
      <c r="BM218" s="147" t="s">
        <v>330</v>
      </c>
    </row>
    <row r="219" spans="2:65" s="12" customFormat="1" ht="11.25" x14ac:dyDescent="0.2">
      <c r="B219" s="149"/>
      <c r="D219" s="150" t="s">
        <v>165</v>
      </c>
      <c r="E219" s="151" t="s">
        <v>1</v>
      </c>
      <c r="F219" s="152" t="s">
        <v>331</v>
      </c>
      <c r="H219" s="153">
        <v>25.1</v>
      </c>
      <c r="I219" s="154"/>
      <c r="L219" s="149"/>
      <c r="M219" s="155"/>
      <c r="T219" s="156"/>
      <c r="AT219" s="151" t="s">
        <v>165</v>
      </c>
      <c r="AU219" s="151" t="s">
        <v>89</v>
      </c>
      <c r="AV219" s="12" t="s">
        <v>89</v>
      </c>
      <c r="AW219" s="12" t="s">
        <v>35</v>
      </c>
      <c r="AX219" s="12" t="s">
        <v>79</v>
      </c>
      <c r="AY219" s="151" t="s">
        <v>141</v>
      </c>
    </row>
    <row r="220" spans="2:65" s="12" customFormat="1" ht="11.25" x14ac:dyDescent="0.2">
      <c r="B220" s="149"/>
      <c r="D220" s="150" t="s">
        <v>165</v>
      </c>
      <c r="E220" s="151" t="s">
        <v>1</v>
      </c>
      <c r="F220" s="152" t="s">
        <v>318</v>
      </c>
      <c r="H220" s="153">
        <v>119.102</v>
      </c>
      <c r="I220" s="154"/>
      <c r="L220" s="149"/>
      <c r="M220" s="155"/>
      <c r="T220" s="156"/>
      <c r="AT220" s="151" t="s">
        <v>165</v>
      </c>
      <c r="AU220" s="151" t="s">
        <v>89</v>
      </c>
      <c r="AV220" s="12" t="s">
        <v>89</v>
      </c>
      <c r="AW220" s="12" t="s">
        <v>35</v>
      </c>
      <c r="AX220" s="12" t="s">
        <v>79</v>
      </c>
      <c r="AY220" s="151" t="s">
        <v>141</v>
      </c>
    </row>
    <row r="221" spans="2:65" s="14" customFormat="1" ht="11.25" x14ac:dyDescent="0.2">
      <c r="B221" s="169"/>
      <c r="D221" s="150" t="s">
        <v>165</v>
      </c>
      <c r="E221" s="170" t="s">
        <v>1</v>
      </c>
      <c r="F221" s="171" t="s">
        <v>216</v>
      </c>
      <c r="H221" s="172">
        <v>144.202</v>
      </c>
      <c r="I221" s="173"/>
      <c r="L221" s="169"/>
      <c r="M221" s="174"/>
      <c r="T221" s="175"/>
      <c r="AT221" s="170" t="s">
        <v>165</v>
      </c>
      <c r="AU221" s="170" t="s">
        <v>89</v>
      </c>
      <c r="AV221" s="14" t="s">
        <v>158</v>
      </c>
      <c r="AW221" s="14" t="s">
        <v>35</v>
      </c>
      <c r="AX221" s="14" t="s">
        <v>87</v>
      </c>
      <c r="AY221" s="170" t="s">
        <v>141</v>
      </c>
    </row>
    <row r="222" spans="2:65" s="1" customFormat="1" ht="24.2" customHeight="1" x14ac:dyDescent="0.2">
      <c r="B222" s="32"/>
      <c r="C222" s="136" t="s">
        <v>332</v>
      </c>
      <c r="D222" s="136" t="s">
        <v>144</v>
      </c>
      <c r="E222" s="137" t="s">
        <v>333</v>
      </c>
      <c r="F222" s="138" t="s">
        <v>334</v>
      </c>
      <c r="G222" s="139" t="s">
        <v>261</v>
      </c>
      <c r="H222" s="140">
        <v>25.1</v>
      </c>
      <c r="I222" s="141"/>
      <c r="J222" s="142">
        <f>ROUND(I222*H222,2)</f>
        <v>0</v>
      </c>
      <c r="K222" s="138" t="s">
        <v>210</v>
      </c>
      <c r="L222" s="32"/>
      <c r="M222" s="143" t="s">
        <v>1</v>
      </c>
      <c r="N222" s="144" t="s">
        <v>44</v>
      </c>
      <c r="P222" s="145">
        <f>O222*H222</f>
        <v>0</v>
      </c>
      <c r="Q222" s="145">
        <v>0</v>
      </c>
      <c r="R222" s="145">
        <f>Q222*H222</f>
        <v>0</v>
      </c>
      <c r="S222" s="145">
        <v>0</v>
      </c>
      <c r="T222" s="146">
        <f>S222*H222</f>
        <v>0</v>
      </c>
      <c r="AR222" s="147" t="s">
        <v>158</v>
      </c>
      <c r="AT222" s="147" t="s">
        <v>144</v>
      </c>
      <c r="AU222" s="147" t="s">
        <v>89</v>
      </c>
      <c r="AY222" s="17" t="s">
        <v>141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7" t="s">
        <v>87</v>
      </c>
      <c r="BK222" s="148">
        <f>ROUND(I222*H222,2)</f>
        <v>0</v>
      </c>
      <c r="BL222" s="17" t="s">
        <v>158</v>
      </c>
      <c r="BM222" s="147" t="s">
        <v>335</v>
      </c>
    </row>
    <row r="223" spans="2:65" s="1" customFormat="1" ht="19.5" x14ac:dyDescent="0.2">
      <c r="B223" s="32"/>
      <c r="D223" s="150" t="s">
        <v>212</v>
      </c>
      <c r="F223" s="166" t="s">
        <v>213</v>
      </c>
      <c r="I223" s="167"/>
      <c r="L223" s="32"/>
      <c r="M223" s="168"/>
      <c r="T223" s="56"/>
      <c r="AT223" s="17" t="s">
        <v>212</v>
      </c>
      <c r="AU223" s="17" t="s">
        <v>89</v>
      </c>
    </row>
    <row r="224" spans="2:65" s="12" customFormat="1" ht="11.25" x14ac:dyDescent="0.2">
      <c r="B224" s="149"/>
      <c r="D224" s="150" t="s">
        <v>165</v>
      </c>
      <c r="E224" s="151" t="s">
        <v>1</v>
      </c>
      <c r="F224" s="152" t="s">
        <v>336</v>
      </c>
      <c r="H224" s="153">
        <v>25.1</v>
      </c>
      <c r="I224" s="154"/>
      <c r="L224" s="149"/>
      <c r="M224" s="155"/>
      <c r="T224" s="156"/>
      <c r="AT224" s="151" t="s">
        <v>165</v>
      </c>
      <c r="AU224" s="151" t="s">
        <v>89</v>
      </c>
      <c r="AV224" s="12" t="s">
        <v>89</v>
      </c>
      <c r="AW224" s="12" t="s">
        <v>35</v>
      </c>
      <c r="AX224" s="12" t="s">
        <v>87</v>
      </c>
      <c r="AY224" s="151" t="s">
        <v>141</v>
      </c>
    </row>
    <row r="225" spans="2:65" s="1" customFormat="1" ht="33" customHeight="1" x14ac:dyDescent="0.2">
      <c r="B225" s="32"/>
      <c r="C225" s="136" t="s">
        <v>337</v>
      </c>
      <c r="D225" s="136" t="s">
        <v>144</v>
      </c>
      <c r="E225" s="137" t="s">
        <v>338</v>
      </c>
      <c r="F225" s="138" t="s">
        <v>339</v>
      </c>
      <c r="G225" s="139" t="s">
        <v>340</v>
      </c>
      <c r="H225" s="140">
        <v>1516.3510000000001</v>
      </c>
      <c r="I225" s="141"/>
      <c r="J225" s="142">
        <f>ROUND(I225*H225,2)</f>
        <v>0</v>
      </c>
      <c r="K225" s="138" t="s">
        <v>210</v>
      </c>
      <c r="L225" s="32"/>
      <c r="M225" s="143" t="s">
        <v>1</v>
      </c>
      <c r="N225" s="144" t="s">
        <v>44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158</v>
      </c>
      <c r="AT225" s="147" t="s">
        <v>144</v>
      </c>
      <c r="AU225" s="147" t="s">
        <v>89</v>
      </c>
      <c r="AY225" s="17" t="s">
        <v>141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87</v>
      </c>
      <c r="BK225" s="148">
        <f>ROUND(I225*H225,2)</f>
        <v>0</v>
      </c>
      <c r="BL225" s="17" t="s">
        <v>158</v>
      </c>
      <c r="BM225" s="147" t="s">
        <v>341</v>
      </c>
    </row>
    <row r="226" spans="2:65" s="12" customFormat="1" ht="11.25" x14ac:dyDescent="0.2">
      <c r="B226" s="149"/>
      <c r="D226" s="150" t="s">
        <v>165</v>
      </c>
      <c r="E226" s="151" t="s">
        <v>1</v>
      </c>
      <c r="F226" s="152" t="s">
        <v>342</v>
      </c>
      <c r="H226" s="153">
        <v>1516.3510000000001</v>
      </c>
      <c r="I226" s="154"/>
      <c r="L226" s="149"/>
      <c r="M226" s="155"/>
      <c r="T226" s="156"/>
      <c r="AT226" s="151" t="s">
        <v>165</v>
      </c>
      <c r="AU226" s="151" t="s">
        <v>89</v>
      </c>
      <c r="AV226" s="12" t="s">
        <v>89</v>
      </c>
      <c r="AW226" s="12" t="s">
        <v>35</v>
      </c>
      <c r="AX226" s="12" t="s">
        <v>87</v>
      </c>
      <c r="AY226" s="151" t="s">
        <v>141</v>
      </c>
    </row>
    <row r="227" spans="2:65" s="1" customFormat="1" ht="16.5" customHeight="1" x14ac:dyDescent="0.2">
      <c r="B227" s="32"/>
      <c r="C227" s="136" t="s">
        <v>343</v>
      </c>
      <c r="D227" s="136" t="s">
        <v>144</v>
      </c>
      <c r="E227" s="137" t="s">
        <v>344</v>
      </c>
      <c r="F227" s="138" t="s">
        <v>345</v>
      </c>
      <c r="G227" s="139" t="s">
        <v>261</v>
      </c>
      <c r="H227" s="140">
        <v>961.51900000000001</v>
      </c>
      <c r="I227" s="141"/>
      <c r="J227" s="142">
        <f>ROUND(I227*H227,2)</f>
        <v>0</v>
      </c>
      <c r="K227" s="138" t="s">
        <v>210</v>
      </c>
      <c r="L227" s="32"/>
      <c r="M227" s="143" t="s">
        <v>1</v>
      </c>
      <c r="N227" s="144" t="s">
        <v>44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158</v>
      </c>
      <c r="AT227" s="147" t="s">
        <v>144</v>
      </c>
      <c r="AU227" s="147" t="s">
        <v>89</v>
      </c>
      <c r="AY227" s="17" t="s">
        <v>141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7" t="s">
        <v>87</v>
      </c>
      <c r="BK227" s="148">
        <f>ROUND(I227*H227,2)</f>
        <v>0</v>
      </c>
      <c r="BL227" s="17" t="s">
        <v>158</v>
      </c>
      <c r="BM227" s="147" t="s">
        <v>346</v>
      </c>
    </row>
    <row r="228" spans="2:65" s="12" customFormat="1" ht="11.25" x14ac:dyDescent="0.2">
      <c r="B228" s="149"/>
      <c r="D228" s="150" t="s">
        <v>165</v>
      </c>
      <c r="E228" s="151" t="s">
        <v>1</v>
      </c>
      <c r="F228" s="152" t="s">
        <v>347</v>
      </c>
      <c r="H228" s="153">
        <v>961.51900000000001</v>
      </c>
      <c r="I228" s="154"/>
      <c r="L228" s="149"/>
      <c r="M228" s="155"/>
      <c r="T228" s="156"/>
      <c r="AT228" s="151" t="s">
        <v>165</v>
      </c>
      <c r="AU228" s="151" t="s">
        <v>89</v>
      </c>
      <c r="AV228" s="12" t="s">
        <v>89</v>
      </c>
      <c r="AW228" s="12" t="s">
        <v>35</v>
      </c>
      <c r="AX228" s="12" t="s">
        <v>87</v>
      </c>
      <c r="AY228" s="151" t="s">
        <v>141</v>
      </c>
    </row>
    <row r="229" spans="2:65" s="1" customFormat="1" ht="24.2" customHeight="1" x14ac:dyDescent="0.2">
      <c r="B229" s="32"/>
      <c r="C229" s="136" t="s">
        <v>348</v>
      </c>
      <c r="D229" s="136" t="s">
        <v>144</v>
      </c>
      <c r="E229" s="137" t="s">
        <v>349</v>
      </c>
      <c r="F229" s="138" t="s">
        <v>350</v>
      </c>
      <c r="G229" s="139" t="s">
        <v>261</v>
      </c>
      <c r="H229" s="140">
        <v>98.64</v>
      </c>
      <c r="I229" s="141"/>
      <c r="J229" s="142">
        <f>ROUND(I229*H229,2)</f>
        <v>0</v>
      </c>
      <c r="K229" s="138" t="s">
        <v>210</v>
      </c>
      <c r="L229" s="32"/>
      <c r="M229" s="143" t="s">
        <v>1</v>
      </c>
      <c r="N229" s="144" t="s">
        <v>44</v>
      </c>
      <c r="P229" s="145">
        <f>O229*H229</f>
        <v>0</v>
      </c>
      <c r="Q229" s="145">
        <v>0</v>
      </c>
      <c r="R229" s="145">
        <f>Q229*H229</f>
        <v>0</v>
      </c>
      <c r="S229" s="145">
        <v>0</v>
      </c>
      <c r="T229" s="146">
        <f>S229*H229</f>
        <v>0</v>
      </c>
      <c r="AR229" s="147" t="s">
        <v>158</v>
      </c>
      <c r="AT229" s="147" t="s">
        <v>144</v>
      </c>
      <c r="AU229" s="147" t="s">
        <v>89</v>
      </c>
      <c r="AY229" s="17" t="s">
        <v>141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87</v>
      </c>
      <c r="BK229" s="148">
        <f>ROUND(I229*H229,2)</f>
        <v>0</v>
      </c>
      <c r="BL229" s="17" t="s">
        <v>158</v>
      </c>
      <c r="BM229" s="147" t="s">
        <v>351</v>
      </c>
    </row>
    <row r="230" spans="2:65" s="1" customFormat="1" ht="19.5" x14ac:dyDescent="0.2">
      <c r="B230" s="32"/>
      <c r="D230" s="150" t="s">
        <v>212</v>
      </c>
      <c r="F230" s="166" t="s">
        <v>352</v>
      </c>
      <c r="I230" s="167"/>
      <c r="L230" s="32"/>
      <c r="M230" s="168"/>
      <c r="T230" s="56"/>
      <c r="AT230" s="17" t="s">
        <v>212</v>
      </c>
      <c r="AU230" s="17" t="s">
        <v>89</v>
      </c>
    </row>
    <row r="231" spans="2:65" s="12" customFormat="1" ht="11.25" x14ac:dyDescent="0.2">
      <c r="B231" s="149"/>
      <c r="D231" s="150" t="s">
        <v>165</v>
      </c>
      <c r="E231" s="151" t="s">
        <v>1</v>
      </c>
      <c r="F231" s="152" t="s">
        <v>353</v>
      </c>
      <c r="H231" s="153">
        <v>9</v>
      </c>
      <c r="I231" s="154"/>
      <c r="L231" s="149"/>
      <c r="M231" s="155"/>
      <c r="T231" s="156"/>
      <c r="AT231" s="151" t="s">
        <v>165</v>
      </c>
      <c r="AU231" s="151" t="s">
        <v>89</v>
      </c>
      <c r="AV231" s="12" t="s">
        <v>89</v>
      </c>
      <c r="AW231" s="12" t="s">
        <v>35</v>
      </c>
      <c r="AX231" s="12" t="s">
        <v>79</v>
      </c>
      <c r="AY231" s="151" t="s">
        <v>141</v>
      </c>
    </row>
    <row r="232" spans="2:65" s="12" customFormat="1" ht="11.25" x14ac:dyDescent="0.2">
      <c r="B232" s="149"/>
      <c r="D232" s="150" t="s">
        <v>165</v>
      </c>
      <c r="E232" s="151" t="s">
        <v>1</v>
      </c>
      <c r="F232" s="152" t="s">
        <v>354</v>
      </c>
      <c r="H232" s="153">
        <v>17.64</v>
      </c>
      <c r="I232" s="154"/>
      <c r="L232" s="149"/>
      <c r="M232" s="155"/>
      <c r="T232" s="156"/>
      <c r="AT232" s="151" t="s">
        <v>165</v>
      </c>
      <c r="AU232" s="151" t="s">
        <v>89</v>
      </c>
      <c r="AV232" s="12" t="s">
        <v>89</v>
      </c>
      <c r="AW232" s="12" t="s">
        <v>35</v>
      </c>
      <c r="AX232" s="12" t="s">
        <v>79</v>
      </c>
      <c r="AY232" s="151" t="s">
        <v>141</v>
      </c>
    </row>
    <row r="233" spans="2:65" s="12" customFormat="1" ht="11.25" x14ac:dyDescent="0.2">
      <c r="B233" s="149"/>
      <c r="D233" s="150" t="s">
        <v>165</v>
      </c>
      <c r="E233" s="151" t="s">
        <v>1</v>
      </c>
      <c r="F233" s="152" t="s">
        <v>355</v>
      </c>
      <c r="H233" s="153">
        <v>7.5</v>
      </c>
      <c r="I233" s="154"/>
      <c r="L233" s="149"/>
      <c r="M233" s="155"/>
      <c r="T233" s="156"/>
      <c r="AT233" s="151" t="s">
        <v>165</v>
      </c>
      <c r="AU233" s="151" t="s">
        <v>89</v>
      </c>
      <c r="AV233" s="12" t="s">
        <v>89</v>
      </c>
      <c r="AW233" s="12" t="s">
        <v>35</v>
      </c>
      <c r="AX233" s="12" t="s">
        <v>79</v>
      </c>
      <c r="AY233" s="151" t="s">
        <v>141</v>
      </c>
    </row>
    <row r="234" spans="2:65" s="12" customFormat="1" ht="11.25" x14ac:dyDescent="0.2">
      <c r="B234" s="149"/>
      <c r="D234" s="150" t="s">
        <v>165</v>
      </c>
      <c r="E234" s="151" t="s">
        <v>1</v>
      </c>
      <c r="F234" s="152" t="s">
        <v>356</v>
      </c>
      <c r="H234" s="153">
        <v>9</v>
      </c>
      <c r="I234" s="154"/>
      <c r="L234" s="149"/>
      <c r="M234" s="155"/>
      <c r="T234" s="156"/>
      <c r="AT234" s="151" t="s">
        <v>165</v>
      </c>
      <c r="AU234" s="151" t="s">
        <v>89</v>
      </c>
      <c r="AV234" s="12" t="s">
        <v>89</v>
      </c>
      <c r="AW234" s="12" t="s">
        <v>35</v>
      </c>
      <c r="AX234" s="12" t="s">
        <v>79</v>
      </c>
      <c r="AY234" s="151" t="s">
        <v>141</v>
      </c>
    </row>
    <row r="235" spans="2:65" s="12" customFormat="1" ht="11.25" x14ac:dyDescent="0.2">
      <c r="B235" s="149"/>
      <c r="D235" s="150" t="s">
        <v>165</v>
      </c>
      <c r="E235" s="151" t="s">
        <v>1</v>
      </c>
      <c r="F235" s="152" t="s">
        <v>357</v>
      </c>
      <c r="H235" s="153">
        <v>3</v>
      </c>
      <c r="I235" s="154"/>
      <c r="L235" s="149"/>
      <c r="M235" s="155"/>
      <c r="T235" s="156"/>
      <c r="AT235" s="151" t="s">
        <v>165</v>
      </c>
      <c r="AU235" s="151" t="s">
        <v>89</v>
      </c>
      <c r="AV235" s="12" t="s">
        <v>89</v>
      </c>
      <c r="AW235" s="12" t="s">
        <v>35</v>
      </c>
      <c r="AX235" s="12" t="s">
        <v>79</v>
      </c>
      <c r="AY235" s="151" t="s">
        <v>141</v>
      </c>
    </row>
    <row r="236" spans="2:65" s="12" customFormat="1" ht="11.25" x14ac:dyDescent="0.2">
      <c r="B236" s="149"/>
      <c r="D236" s="150" t="s">
        <v>165</v>
      </c>
      <c r="E236" s="151" t="s">
        <v>1</v>
      </c>
      <c r="F236" s="152" t="s">
        <v>358</v>
      </c>
      <c r="H236" s="153">
        <v>18</v>
      </c>
      <c r="I236" s="154"/>
      <c r="L236" s="149"/>
      <c r="M236" s="155"/>
      <c r="T236" s="156"/>
      <c r="AT236" s="151" t="s">
        <v>165</v>
      </c>
      <c r="AU236" s="151" t="s">
        <v>89</v>
      </c>
      <c r="AV236" s="12" t="s">
        <v>89</v>
      </c>
      <c r="AW236" s="12" t="s">
        <v>35</v>
      </c>
      <c r="AX236" s="12" t="s">
        <v>79</v>
      </c>
      <c r="AY236" s="151" t="s">
        <v>141</v>
      </c>
    </row>
    <row r="237" spans="2:65" s="12" customFormat="1" ht="11.25" x14ac:dyDescent="0.2">
      <c r="B237" s="149"/>
      <c r="D237" s="150" t="s">
        <v>165</v>
      </c>
      <c r="E237" s="151" t="s">
        <v>1</v>
      </c>
      <c r="F237" s="152" t="s">
        <v>359</v>
      </c>
      <c r="H237" s="153">
        <v>3</v>
      </c>
      <c r="I237" s="154"/>
      <c r="L237" s="149"/>
      <c r="M237" s="155"/>
      <c r="T237" s="156"/>
      <c r="AT237" s="151" t="s">
        <v>165</v>
      </c>
      <c r="AU237" s="151" t="s">
        <v>89</v>
      </c>
      <c r="AV237" s="12" t="s">
        <v>89</v>
      </c>
      <c r="AW237" s="12" t="s">
        <v>35</v>
      </c>
      <c r="AX237" s="12" t="s">
        <v>79</v>
      </c>
      <c r="AY237" s="151" t="s">
        <v>141</v>
      </c>
    </row>
    <row r="238" spans="2:65" s="12" customFormat="1" ht="11.25" x14ac:dyDescent="0.2">
      <c r="B238" s="149"/>
      <c r="D238" s="150" t="s">
        <v>165</v>
      </c>
      <c r="E238" s="151" t="s">
        <v>1</v>
      </c>
      <c r="F238" s="152" t="s">
        <v>360</v>
      </c>
      <c r="H238" s="153">
        <v>31.5</v>
      </c>
      <c r="I238" s="154"/>
      <c r="L238" s="149"/>
      <c r="M238" s="155"/>
      <c r="T238" s="156"/>
      <c r="AT238" s="151" t="s">
        <v>165</v>
      </c>
      <c r="AU238" s="151" t="s">
        <v>89</v>
      </c>
      <c r="AV238" s="12" t="s">
        <v>89</v>
      </c>
      <c r="AW238" s="12" t="s">
        <v>35</v>
      </c>
      <c r="AX238" s="12" t="s">
        <v>79</v>
      </c>
      <c r="AY238" s="151" t="s">
        <v>141</v>
      </c>
    </row>
    <row r="239" spans="2:65" s="14" customFormat="1" ht="11.25" x14ac:dyDescent="0.2">
      <c r="B239" s="169"/>
      <c r="D239" s="150" t="s">
        <v>165</v>
      </c>
      <c r="E239" s="170" t="s">
        <v>1</v>
      </c>
      <c r="F239" s="171" t="s">
        <v>216</v>
      </c>
      <c r="H239" s="172">
        <v>98.64</v>
      </c>
      <c r="I239" s="173"/>
      <c r="L239" s="169"/>
      <c r="M239" s="174"/>
      <c r="T239" s="175"/>
      <c r="AT239" s="170" t="s">
        <v>165</v>
      </c>
      <c r="AU239" s="170" t="s">
        <v>89</v>
      </c>
      <c r="AV239" s="14" t="s">
        <v>158</v>
      </c>
      <c r="AW239" s="14" t="s">
        <v>35</v>
      </c>
      <c r="AX239" s="14" t="s">
        <v>87</v>
      </c>
      <c r="AY239" s="170" t="s">
        <v>141</v>
      </c>
    </row>
    <row r="240" spans="2:65" s="1" customFormat="1" ht="16.5" customHeight="1" x14ac:dyDescent="0.2">
      <c r="B240" s="32"/>
      <c r="C240" s="183" t="s">
        <v>361</v>
      </c>
      <c r="D240" s="183" t="s">
        <v>362</v>
      </c>
      <c r="E240" s="184" t="s">
        <v>363</v>
      </c>
      <c r="F240" s="185" t="s">
        <v>364</v>
      </c>
      <c r="G240" s="186" t="s">
        <v>340</v>
      </c>
      <c r="H240" s="187">
        <v>197.28</v>
      </c>
      <c r="I240" s="188"/>
      <c r="J240" s="189">
        <f>ROUND(I240*H240,2)</f>
        <v>0</v>
      </c>
      <c r="K240" s="185" t="s">
        <v>210</v>
      </c>
      <c r="L240" s="190"/>
      <c r="M240" s="191" t="s">
        <v>1</v>
      </c>
      <c r="N240" s="192" t="s">
        <v>44</v>
      </c>
      <c r="P240" s="145">
        <f>O240*H240</f>
        <v>0</v>
      </c>
      <c r="Q240" s="145">
        <v>1</v>
      </c>
      <c r="R240" s="145">
        <f>Q240*H240</f>
        <v>197.28</v>
      </c>
      <c r="S240" s="145">
        <v>0</v>
      </c>
      <c r="T240" s="146">
        <f>S240*H240</f>
        <v>0</v>
      </c>
      <c r="AR240" s="147" t="s">
        <v>179</v>
      </c>
      <c r="AT240" s="147" t="s">
        <v>362</v>
      </c>
      <c r="AU240" s="147" t="s">
        <v>89</v>
      </c>
      <c r="AY240" s="17" t="s">
        <v>141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7" t="s">
        <v>87</v>
      </c>
      <c r="BK240" s="148">
        <f>ROUND(I240*H240,2)</f>
        <v>0</v>
      </c>
      <c r="BL240" s="17" t="s">
        <v>158</v>
      </c>
      <c r="BM240" s="147" t="s">
        <v>365</v>
      </c>
    </row>
    <row r="241" spans="2:65" s="12" customFormat="1" ht="11.25" x14ac:dyDescent="0.2">
      <c r="B241" s="149"/>
      <c r="D241" s="150" t="s">
        <v>165</v>
      </c>
      <c r="F241" s="152" t="s">
        <v>366</v>
      </c>
      <c r="H241" s="153">
        <v>197.28</v>
      </c>
      <c r="I241" s="154"/>
      <c r="L241" s="149"/>
      <c r="M241" s="155"/>
      <c r="T241" s="156"/>
      <c r="AT241" s="151" t="s">
        <v>165</v>
      </c>
      <c r="AU241" s="151" t="s">
        <v>89</v>
      </c>
      <c r="AV241" s="12" t="s">
        <v>89</v>
      </c>
      <c r="AW241" s="12" t="s">
        <v>4</v>
      </c>
      <c r="AX241" s="12" t="s">
        <v>87</v>
      </c>
      <c r="AY241" s="151" t="s">
        <v>141</v>
      </c>
    </row>
    <row r="242" spans="2:65" s="1" customFormat="1" ht="24.2" customHeight="1" x14ac:dyDescent="0.2">
      <c r="B242" s="32"/>
      <c r="C242" s="136" t="s">
        <v>367</v>
      </c>
      <c r="D242" s="136" t="s">
        <v>144</v>
      </c>
      <c r="E242" s="137" t="s">
        <v>368</v>
      </c>
      <c r="F242" s="138" t="s">
        <v>369</v>
      </c>
      <c r="G242" s="139" t="s">
        <v>261</v>
      </c>
      <c r="H242" s="140">
        <v>37.619999999999997</v>
      </c>
      <c r="I242" s="141"/>
      <c r="J242" s="142">
        <f>ROUND(I242*H242,2)</f>
        <v>0</v>
      </c>
      <c r="K242" s="138" t="s">
        <v>210</v>
      </c>
      <c r="L242" s="32"/>
      <c r="M242" s="143" t="s">
        <v>1</v>
      </c>
      <c r="N242" s="144" t="s">
        <v>44</v>
      </c>
      <c r="P242" s="145">
        <f>O242*H242</f>
        <v>0</v>
      </c>
      <c r="Q242" s="145">
        <v>0</v>
      </c>
      <c r="R242" s="145">
        <f>Q242*H242</f>
        <v>0</v>
      </c>
      <c r="S242" s="145">
        <v>0</v>
      </c>
      <c r="T242" s="146">
        <f>S242*H242</f>
        <v>0</v>
      </c>
      <c r="AR242" s="147" t="s">
        <v>158</v>
      </c>
      <c r="AT242" s="147" t="s">
        <v>144</v>
      </c>
      <c r="AU242" s="147" t="s">
        <v>89</v>
      </c>
      <c r="AY242" s="17" t="s">
        <v>141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7" t="s">
        <v>87</v>
      </c>
      <c r="BK242" s="148">
        <f>ROUND(I242*H242,2)</f>
        <v>0</v>
      </c>
      <c r="BL242" s="17" t="s">
        <v>158</v>
      </c>
      <c r="BM242" s="147" t="s">
        <v>370</v>
      </c>
    </row>
    <row r="243" spans="2:65" s="1" customFormat="1" ht="29.25" x14ac:dyDescent="0.2">
      <c r="B243" s="32"/>
      <c r="D243" s="150" t="s">
        <v>212</v>
      </c>
      <c r="F243" s="166" t="s">
        <v>371</v>
      </c>
      <c r="I243" s="167"/>
      <c r="L243" s="32"/>
      <c r="M243" s="168"/>
      <c r="T243" s="56"/>
      <c r="AT243" s="17" t="s">
        <v>212</v>
      </c>
      <c r="AU243" s="17" t="s">
        <v>89</v>
      </c>
    </row>
    <row r="244" spans="2:65" s="12" customFormat="1" ht="11.25" x14ac:dyDescent="0.2">
      <c r="B244" s="149"/>
      <c r="D244" s="150" t="s">
        <v>165</v>
      </c>
      <c r="E244" s="151" t="s">
        <v>1</v>
      </c>
      <c r="F244" s="152" t="s">
        <v>372</v>
      </c>
      <c r="H244" s="153">
        <v>8.82</v>
      </c>
      <c r="I244" s="154"/>
      <c r="L244" s="149"/>
      <c r="M244" s="155"/>
      <c r="T244" s="156"/>
      <c r="AT244" s="151" t="s">
        <v>165</v>
      </c>
      <c r="AU244" s="151" t="s">
        <v>89</v>
      </c>
      <c r="AV244" s="12" t="s">
        <v>89</v>
      </c>
      <c r="AW244" s="12" t="s">
        <v>35</v>
      </c>
      <c r="AX244" s="12" t="s">
        <v>79</v>
      </c>
      <c r="AY244" s="151" t="s">
        <v>141</v>
      </c>
    </row>
    <row r="245" spans="2:65" s="12" customFormat="1" ht="11.25" x14ac:dyDescent="0.2">
      <c r="B245" s="149"/>
      <c r="D245" s="150" t="s">
        <v>165</v>
      </c>
      <c r="E245" s="151" t="s">
        <v>1</v>
      </c>
      <c r="F245" s="152" t="s">
        <v>373</v>
      </c>
      <c r="H245" s="153">
        <v>3</v>
      </c>
      <c r="I245" s="154"/>
      <c r="L245" s="149"/>
      <c r="M245" s="155"/>
      <c r="T245" s="156"/>
      <c r="AT245" s="151" t="s">
        <v>165</v>
      </c>
      <c r="AU245" s="151" t="s">
        <v>89</v>
      </c>
      <c r="AV245" s="12" t="s">
        <v>89</v>
      </c>
      <c r="AW245" s="12" t="s">
        <v>35</v>
      </c>
      <c r="AX245" s="12" t="s">
        <v>79</v>
      </c>
      <c r="AY245" s="151" t="s">
        <v>141</v>
      </c>
    </row>
    <row r="246" spans="2:65" s="12" customFormat="1" ht="11.25" x14ac:dyDescent="0.2">
      <c r="B246" s="149"/>
      <c r="D246" s="150" t="s">
        <v>165</v>
      </c>
      <c r="E246" s="151" t="s">
        <v>1</v>
      </c>
      <c r="F246" s="152" t="s">
        <v>374</v>
      </c>
      <c r="H246" s="153">
        <v>3.6</v>
      </c>
      <c r="I246" s="154"/>
      <c r="L246" s="149"/>
      <c r="M246" s="155"/>
      <c r="T246" s="156"/>
      <c r="AT246" s="151" t="s">
        <v>165</v>
      </c>
      <c r="AU246" s="151" t="s">
        <v>89</v>
      </c>
      <c r="AV246" s="12" t="s">
        <v>89</v>
      </c>
      <c r="AW246" s="12" t="s">
        <v>35</v>
      </c>
      <c r="AX246" s="12" t="s">
        <v>79</v>
      </c>
      <c r="AY246" s="151" t="s">
        <v>141</v>
      </c>
    </row>
    <row r="247" spans="2:65" s="12" customFormat="1" ht="11.25" x14ac:dyDescent="0.2">
      <c r="B247" s="149"/>
      <c r="D247" s="150" t="s">
        <v>165</v>
      </c>
      <c r="E247" s="151" t="s">
        <v>1</v>
      </c>
      <c r="F247" s="152" t="s">
        <v>375</v>
      </c>
      <c r="H247" s="153">
        <v>1.2</v>
      </c>
      <c r="I247" s="154"/>
      <c r="L247" s="149"/>
      <c r="M247" s="155"/>
      <c r="T247" s="156"/>
      <c r="AT247" s="151" t="s">
        <v>165</v>
      </c>
      <c r="AU247" s="151" t="s">
        <v>89</v>
      </c>
      <c r="AV247" s="12" t="s">
        <v>89</v>
      </c>
      <c r="AW247" s="12" t="s">
        <v>35</v>
      </c>
      <c r="AX247" s="12" t="s">
        <v>79</v>
      </c>
      <c r="AY247" s="151" t="s">
        <v>141</v>
      </c>
    </row>
    <row r="248" spans="2:65" s="12" customFormat="1" ht="11.25" x14ac:dyDescent="0.2">
      <c r="B248" s="149"/>
      <c r="D248" s="150" t="s">
        <v>165</v>
      </c>
      <c r="E248" s="151" t="s">
        <v>1</v>
      </c>
      <c r="F248" s="152" t="s">
        <v>376</v>
      </c>
      <c r="H248" s="153">
        <v>7.2</v>
      </c>
      <c r="I248" s="154"/>
      <c r="L248" s="149"/>
      <c r="M248" s="155"/>
      <c r="T248" s="156"/>
      <c r="AT248" s="151" t="s">
        <v>165</v>
      </c>
      <c r="AU248" s="151" t="s">
        <v>89</v>
      </c>
      <c r="AV248" s="12" t="s">
        <v>89</v>
      </c>
      <c r="AW248" s="12" t="s">
        <v>35</v>
      </c>
      <c r="AX248" s="12" t="s">
        <v>79</v>
      </c>
      <c r="AY248" s="151" t="s">
        <v>141</v>
      </c>
    </row>
    <row r="249" spans="2:65" s="12" customFormat="1" ht="11.25" x14ac:dyDescent="0.2">
      <c r="B249" s="149"/>
      <c r="D249" s="150" t="s">
        <v>165</v>
      </c>
      <c r="E249" s="151" t="s">
        <v>1</v>
      </c>
      <c r="F249" s="152" t="s">
        <v>377</v>
      </c>
      <c r="H249" s="153">
        <v>1.2</v>
      </c>
      <c r="I249" s="154"/>
      <c r="L249" s="149"/>
      <c r="M249" s="155"/>
      <c r="T249" s="156"/>
      <c r="AT249" s="151" t="s">
        <v>165</v>
      </c>
      <c r="AU249" s="151" t="s">
        <v>89</v>
      </c>
      <c r="AV249" s="12" t="s">
        <v>89</v>
      </c>
      <c r="AW249" s="12" t="s">
        <v>35</v>
      </c>
      <c r="AX249" s="12" t="s">
        <v>79</v>
      </c>
      <c r="AY249" s="151" t="s">
        <v>141</v>
      </c>
    </row>
    <row r="250" spans="2:65" s="12" customFormat="1" ht="11.25" x14ac:dyDescent="0.2">
      <c r="B250" s="149"/>
      <c r="D250" s="150" t="s">
        <v>165</v>
      </c>
      <c r="E250" s="151" t="s">
        <v>1</v>
      </c>
      <c r="F250" s="152" t="s">
        <v>378</v>
      </c>
      <c r="H250" s="153">
        <v>12.6</v>
      </c>
      <c r="I250" s="154"/>
      <c r="L250" s="149"/>
      <c r="M250" s="155"/>
      <c r="T250" s="156"/>
      <c r="AT250" s="151" t="s">
        <v>165</v>
      </c>
      <c r="AU250" s="151" t="s">
        <v>89</v>
      </c>
      <c r="AV250" s="12" t="s">
        <v>89</v>
      </c>
      <c r="AW250" s="12" t="s">
        <v>35</v>
      </c>
      <c r="AX250" s="12" t="s">
        <v>79</v>
      </c>
      <c r="AY250" s="151" t="s">
        <v>141</v>
      </c>
    </row>
    <row r="251" spans="2:65" s="14" customFormat="1" ht="11.25" x14ac:dyDescent="0.2">
      <c r="B251" s="169"/>
      <c r="D251" s="150" t="s">
        <v>165</v>
      </c>
      <c r="E251" s="170" t="s">
        <v>1</v>
      </c>
      <c r="F251" s="171" t="s">
        <v>216</v>
      </c>
      <c r="H251" s="172">
        <v>37.619999999999997</v>
      </c>
      <c r="I251" s="173"/>
      <c r="L251" s="169"/>
      <c r="M251" s="174"/>
      <c r="T251" s="175"/>
      <c r="AT251" s="170" t="s">
        <v>165</v>
      </c>
      <c r="AU251" s="170" t="s">
        <v>89</v>
      </c>
      <c r="AV251" s="14" t="s">
        <v>158</v>
      </c>
      <c r="AW251" s="14" t="s">
        <v>35</v>
      </c>
      <c r="AX251" s="14" t="s">
        <v>87</v>
      </c>
      <c r="AY251" s="170" t="s">
        <v>141</v>
      </c>
    </row>
    <row r="252" spans="2:65" s="1" customFormat="1" ht="16.5" customHeight="1" x14ac:dyDescent="0.2">
      <c r="B252" s="32"/>
      <c r="C252" s="183" t="s">
        <v>379</v>
      </c>
      <c r="D252" s="183" t="s">
        <v>362</v>
      </c>
      <c r="E252" s="184" t="s">
        <v>380</v>
      </c>
      <c r="F252" s="185" t="s">
        <v>381</v>
      </c>
      <c r="G252" s="186" t="s">
        <v>340</v>
      </c>
      <c r="H252" s="187">
        <v>75.239999999999995</v>
      </c>
      <c r="I252" s="188"/>
      <c r="J252" s="189">
        <f>ROUND(I252*H252,2)</f>
        <v>0</v>
      </c>
      <c r="K252" s="185" t="s">
        <v>210</v>
      </c>
      <c r="L252" s="190"/>
      <c r="M252" s="191" t="s">
        <v>1</v>
      </c>
      <c r="N252" s="192" t="s">
        <v>44</v>
      </c>
      <c r="P252" s="145">
        <f>O252*H252</f>
        <v>0</v>
      </c>
      <c r="Q252" s="145">
        <v>1</v>
      </c>
      <c r="R252" s="145">
        <f>Q252*H252</f>
        <v>75.239999999999995</v>
      </c>
      <c r="S252" s="145">
        <v>0</v>
      </c>
      <c r="T252" s="146">
        <f>S252*H252</f>
        <v>0</v>
      </c>
      <c r="AR252" s="147" t="s">
        <v>179</v>
      </c>
      <c r="AT252" s="147" t="s">
        <v>362</v>
      </c>
      <c r="AU252" s="147" t="s">
        <v>89</v>
      </c>
      <c r="AY252" s="17" t="s">
        <v>141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87</v>
      </c>
      <c r="BK252" s="148">
        <f>ROUND(I252*H252,2)</f>
        <v>0</v>
      </c>
      <c r="BL252" s="17" t="s">
        <v>158</v>
      </c>
      <c r="BM252" s="147" t="s">
        <v>382</v>
      </c>
    </row>
    <row r="253" spans="2:65" s="12" customFormat="1" ht="11.25" x14ac:dyDescent="0.2">
      <c r="B253" s="149"/>
      <c r="D253" s="150" t="s">
        <v>165</v>
      </c>
      <c r="F253" s="152" t="s">
        <v>383</v>
      </c>
      <c r="H253" s="153">
        <v>75.239999999999995</v>
      </c>
      <c r="I253" s="154"/>
      <c r="L253" s="149"/>
      <c r="M253" s="155"/>
      <c r="T253" s="156"/>
      <c r="AT253" s="151" t="s">
        <v>165</v>
      </c>
      <c r="AU253" s="151" t="s">
        <v>89</v>
      </c>
      <c r="AV253" s="12" t="s">
        <v>89</v>
      </c>
      <c r="AW253" s="12" t="s">
        <v>4</v>
      </c>
      <c r="AX253" s="12" t="s">
        <v>87</v>
      </c>
      <c r="AY253" s="151" t="s">
        <v>141</v>
      </c>
    </row>
    <row r="254" spans="2:65" s="1" customFormat="1" ht="24.2" customHeight="1" x14ac:dyDescent="0.2">
      <c r="B254" s="32"/>
      <c r="C254" s="136" t="s">
        <v>384</v>
      </c>
      <c r="D254" s="136" t="s">
        <v>144</v>
      </c>
      <c r="E254" s="137" t="s">
        <v>385</v>
      </c>
      <c r="F254" s="138" t="s">
        <v>386</v>
      </c>
      <c r="G254" s="139" t="s">
        <v>209</v>
      </c>
      <c r="H254" s="140">
        <v>984</v>
      </c>
      <c r="I254" s="141"/>
      <c r="J254" s="142">
        <f>ROUND(I254*H254,2)</f>
        <v>0</v>
      </c>
      <c r="K254" s="138" t="s">
        <v>210</v>
      </c>
      <c r="L254" s="32"/>
      <c r="M254" s="143" t="s">
        <v>1</v>
      </c>
      <c r="N254" s="144" t="s">
        <v>44</v>
      </c>
      <c r="P254" s="145">
        <f>O254*H254</f>
        <v>0</v>
      </c>
      <c r="Q254" s="145">
        <v>0</v>
      </c>
      <c r="R254" s="145">
        <f>Q254*H254</f>
        <v>0</v>
      </c>
      <c r="S254" s="145">
        <v>0</v>
      </c>
      <c r="T254" s="146">
        <f>S254*H254</f>
        <v>0</v>
      </c>
      <c r="AR254" s="147" t="s">
        <v>158</v>
      </c>
      <c r="AT254" s="147" t="s">
        <v>144</v>
      </c>
      <c r="AU254" s="147" t="s">
        <v>89</v>
      </c>
      <c r="AY254" s="17" t="s">
        <v>141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7" t="s">
        <v>87</v>
      </c>
      <c r="BK254" s="148">
        <f>ROUND(I254*H254,2)</f>
        <v>0</v>
      </c>
      <c r="BL254" s="17" t="s">
        <v>158</v>
      </c>
      <c r="BM254" s="147" t="s">
        <v>387</v>
      </c>
    </row>
    <row r="255" spans="2:65" s="1" customFormat="1" ht="29.25" x14ac:dyDescent="0.2">
      <c r="B255" s="32"/>
      <c r="D255" s="150" t="s">
        <v>212</v>
      </c>
      <c r="F255" s="166" t="s">
        <v>371</v>
      </c>
      <c r="I255" s="167"/>
      <c r="L255" s="32"/>
      <c r="M255" s="168"/>
      <c r="T255" s="56"/>
      <c r="AT255" s="17" t="s">
        <v>212</v>
      </c>
      <c r="AU255" s="17" t="s">
        <v>89</v>
      </c>
    </row>
    <row r="256" spans="2:65" s="1" customFormat="1" ht="16.5" customHeight="1" x14ac:dyDescent="0.2">
      <c r="B256" s="32"/>
      <c r="C256" s="183" t="s">
        <v>388</v>
      </c>
      <c r="D256" s="183" t="s">
        <v>362</v>
      </c>
      <c r="E256" s="184" t="s">
        <v>389</v>
      </c>
      <c r="F256" s="185" t="s">
        <v>390</v>
      </c>
      <c r="G256" s="186" t="s">
        <v>340</v>
      </c>
      <c r="H256" s="187">
        <v>247.04900000000001</v>
      </c>
      <c r="I256" s="188"/>
      <c r="J256" s="189">
        <f>ROUND(I256*H256,2)</f>
        <v>0</v>
      </c>
      <c r="K256" s="185" t="s">
        <v>210</v>
      </c>
      <c r="L256" s="190"/>
      <c r="M256" s="191" t="s">
        <v>1</v>
      </c>
      <c r="N256" s="192" t="s">
        <v>44</v>
      </c>
      <c r="P256" s="145">
        <f>O256*H256</f>
        <v>0</v>
      </c>
      <c r="Q256" s="145">
        <v>1</v>
      </c>
      <c r="R256" s="145">
        <f>Q256*H256</f>
        <v>247.04900000000001</v>
      </c>
      <c r="S256" s="145">
        <v>0</v>
      </c>
      <c r="T256" s="146">
        <f>S256*H256</f>
        <v>0</v>
      </c>
      <c r="AR256" s="147" t="s">
        <v>179</v>
      </c>
      <c r="AT256" s="147" t="s">
        <v>362</v>
      </c>
      <c r="AU256" s="147" t="s">
        <v>89</v>
      </c>
      <c r="AY256" s="17" t="s">
        <v>141</v>
      </c>
      <c r="BE256" s="148">
        <f>IF(N256="základní",J256,0)</f>
        <v>0</v>
      </c>
      <c r="BF256" s="148">
        <f>IF(N256="snížená",J256,0)</f>
        <v>0</v>
      </c>
      <c r="BG256" s="148">
        <f>IF(N256="zákl. přenesená",J256,0)</f>
        <v>0</v>
      </c>
      <c r="BH256" s="148">
        <f>IF(N256="sníž. přenesená",J256,0)</f>
        <v>0</v>
      </c>
      <c r="BI256" s="148">
        <f>IF(N256="nulová",J256,0)</f>
        <v>0</v>
      </c>
      <c r="BJ256" s="17" t="s">
        <v>87</v>
      </c>
      <c r="BK256" s="148">
        <f>ROUND(I256*H256,2)</f>
        <v>0</v>
      </c>
      <c r="BL256" s="17" t="s">
        <v>158</v>
      </c>
      <c r="BM256" s="147" t="s">
        <v>391</v>
      </c>
    </row>
    <row r="257" spans="2:65" s="12" customFormat="1" ht="11.25" x14ac:dyDescent="0.2">
      <c r="B257" s="149"/>
      <c r="D257" s="150" t="s">
        <v>165</v>
      </c>
      <c r="E257" s="151" t="s">
        <v>1</v>
      </c>
      <c r="F257" s="152" t="s">
        <v>392</v>
      </c>
      <c r="H257" s="153">
        <v>247.04900000000001</v>
      </c>
      <c r="I257" s="154"/>
      <c r="L257" s="149"/>
      <c r="M257" s="155"/>
      <c r="T257" s="156"/>
      <c r="AT257" s="151" t="s">
        <v>165</v>
      </c>
      <c r="AU257" s="151" t="s">
        <v>89</v>
      </c>
      <c r="AV257" s="12" t="s">
        <v>89</v>
      </c>
      <c r="AW257" s="12" t="s">
        <v>35</v>
      </c>
      <c r="AX257" s="12" t="s">
        <v>87</v>
      </c>
      <c r="AY257" s="151" t="s">
        <v>141</v>
      </c>
    </row>
    <row r="258" spans="2:65" s="1" customFormat="1" ht="24.2" customHeight="1" x14ac:dyDescent="0.2">
      <c r="B258" s="32"/>
      <c r="C258" s="136" t="s">
        <v>393</v>
      </c>
      <c r="D258" s="136" t="s">
        <v>144</v>
      </c>
      <c r="E258" s="137" t="s">
        <v>394</v>
      </c>
      <c r="F258" s="138" t="s">
        <v>395</v>
      </c>
      <c r="G258" s="139" t="s">
        <v>209</v>
      </c>
      <c r="H258" s="140">
        <v>984</v>
      </c>
      <c r="I258" s="141"/>
      <c r="J258" s="142">
        <f>ROUND(I258*H258,2)</f>
        <v>0</v>
      </c>
      <c r="K258" s="138" t="s">
        <v>210</v>
      </c>
      <c r="L258" s="32"/>
      <c r="M258" s="143" t="s">
        <v>1</v>
      </c>
      <c r="N258" s="144" t="s">
        <v>44</v>
      </c>
      <c r="P258" s="145">
        <f>O258*H258</f>
        <v>0</v>
      </c>
      <c r="Q258" s="145">
        <v>0</v>
      </c>
      <c r="R258" s="145">
        <f>Q258*H258</f>
        <v>0</v>
      </c>
      <c r="S258" s="145">
        <v>0</v>
      </c>
      <c r="T258" s="146">
        <f>S258*H258</f>
        <v>0</v>
      </c>
      <c r="AR258" s="147" t="s">
        <v>158</v>
      </c>
      <c r="AT258" s="147" t="s">
        <v>144</v>
      </c>
      <c r="AU258" s="147" t="s">
        <v>89</v>
      </c>
      <c r="AY258" s="17" t="s">
        <v>141</v>
      </c>
      <c r="BE258" s="148">
        <f>IF(N258="základní",J258,0)</f>
        <v>0</v>
      </c>
      <c r="BF258" s="148">
        <f>IF(N258="snížená",J258,0)</f>
        <v>0</v>
      </c>
      <c r="BG258" s="148">
        <f>IF(N258="zákl. přenesená",J258,0)</f>
        <v>0</v>
      </c>
      <c r="BH258" s="148">
        <f>IF(N258="sníž. přenesená",J258,0)</f>
        <v>0</v>
      </c>
      <c r="BI258" s="148">
        <f>IF(N258="nulová",J258,0)</f>
        <v>0</v>
      </c>
      <c r="BJ258" s="17" t="s">
        <v>87</v>
      </c>
      <c r="BK258" s="148">
        <f>ROUND(I258*H258,2)</f>
        <v>0</v>
      </c>
      <c r="BL258" s="17" t="s">
        <v>158</v>
      </c>
      <c r="BM258" s="147" t="s">
        <v>396</v>
      </c>
    </row>
    <row r="259" spans="2:65" s="1" customFormat="1" ht="29.25" x14ac:dyDescent="0.2">
      <c r="B259" s="32"/>
      <c r="D259" s="150" t="s">
        <v>212</v>
      </c>
      <c r="F259" s="166" t="s">
        <v>371</v>
      </c>
      <c r="I259" s="167"/>
      <c r="L259" s="32"/>
      <c r="M259" s="168"/>
      <c r="T259" s="56"/>
      <c r="AT259" s="17" t="s">
        <v>212</v>
      </c>
      <c r="AU259" s="17" t="s">
        <v>89</v>
      </c>
    </row>
    <row r="260" spans="2:65" s="1" customFormat="1" ht="24.2" customHeight="1" x14ac:dyDescent="0.2">
      <c r="B260" s="32"/>
      <c r="C260" s="136" t="s">
        <v>397</v>
      </c>
      <c r="D260" s="136" t="s">
        <v>144</v>
      </c>
      <c r="E260" s="137" t="s">
        <v>398</v>
      </c>
      <c r="F260" s="138" t="s">
        <v>399</v>
      </c>
      <c r="G260" s="139" t="s">
        <v>209</v>
      </c>
      <c r="H260" s="140">
        <v>1623.52</v>
      </c>
      <c r="I260" s="141"/>
      <c r="J260" s="142">
        <f>ROUND(I260*H260,2)</f>
        <v>0</v>
      </c>
      <c r="K260" s="138" t="s">
        <v>210</v>
      </c>
      <c r="L260" s="32"/>
      <c r="M260" s="143" t="s">
        <v>1</v>
      </c>
      <c r="N260" s="144" t="s">
        <v>44</v>
      </c>
      <c r="P260" s="145">
        <f>O260*H260</f>
        <v>0</v>
      </c>
      <c r="Q260" s="145">
        <v>0</v>
      </c>
      <c r="R260" s="145">
        <f>Q260*H260</f>
        <v>0</v>
      </c>
      <c r="S260" s="145">
        <v>0</v>
      </c>
      <c r="T260" s="146">
        <f>S260*H260</f>
        <v>0</v>
      </c>
      <c r="AR260" s="147" t="s">
        <v>158</v>
      </c>
      <c r="AT260" s="147" t="s">
        <v>144</v>
      </c>
      <c r="AU260" s="147" t="s">
        <v>89</v>
      </c>
      <c r="AY260" s="17" t="s">
        <v>141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87</v>
      </c>
      <c r="BK260" s="148">
        <f>ROUND(I260*H260,2)</f>
        <v>0</v>
      </c>
      <c r="BL260" s="17" t="s">
        <v>158</v>
      </c>
      <c r="BM260" s="147" t="s">
        <v>400</v>
      </c>
    </row>
    <row r="261" spans="2:65" s="1" customFormat="1" ht="29.25" x14ac:dyDescent="0.2">
      <c r="B261" s="32"/>
      <c r="D261" s="150" t="s">
        <v>212</v>
      </c>
      <c r="F261" s="166" t="s">
        <v>371</v>
      </c>
      <c r="I261" s="167"/>
      <c r="L261" s="32"/>
      <c r="M261" s="168"/>
      <c r="T261" s="56"/>
      <c r="AT261" s="17" t="s">
        <v>212</v>
      </c>
      <c r="AU261" s="17" t="s">
        <v>89</v>
      </c>
    </row>
    <row r="262" spans="2:65" s="12" customFormat="1" ht="11.25" x14ac:dyDescent="0.2">
      <c r="B262" s="149"/>
      <c r="D262" s="150" t="s">
        <v>165</v>
      </c>
      <c r="E262" s="151" t="s">
        <v>1</v>
      </c>
      <c r="F262" s="152" t="s">
        <v>401</v>
      </c>
      <c r="H262" s="153">
        <v>1483</v>
      </c>
      <c r="I262" s="154"/>
      <c r="L262" s="149"/>
      <c r="M262" s="155"/>
      <c r="T262" s="156"/>
      <c r="AT262" s="151" t="s">
        <v>165</v>
      </c>
      <c r="AU262" s="151" t="s">
        <v>89</v>
      </c>
      <c r="AV262" s="12" t="s">
        <v>89</v>
      </c>
      <c r="AW262" s="12" t="s">
        <v>35</v>
      </c>
      <c r="AX262" s="12" t="s">
        <v>79</v>
      </c>
      <c r="AY262" s="151" t="s">
        <v>141</v>
      </c>
    </row>
    <row r="263" spans="2:65" s="12" customFormat="1" ht="11.25" x14ac:dyDescent="0.2">
      <c r="B263" s="149"/>
      <c r="D263" s="150" t="s">
        <v>165</v>
      </c>
      <c r="E263" s="151" t="s">
        <v>1</v>
      </c>
      <c r="F263" s="152" t="s">
        <v>402</v>
      </c>
      <c r="H263" s="153">
        <v>140.52000000000001</v>
      </c>
      <c r="I263" s="154"/>
      <c r="L263" s="149"/>
      <c r="M263" s="155"/>
      <c r="T263" s="156"/>
      <c r="AT263" s="151" t="s">
        <v>165</v>
      </c>
      <c r="AU263" s="151" t="s">
        <v>89</v>
      </c>
      <c r="AV263" s="12" t="s">
        <v>89</v>
      </c>
      <c r="AW263" s="12" t="s">
        <v>35</v>
      </c>
      <c r="AX263" s="12" t="s">
        <v>79</v>
      </c>
      <c r="AY263" s="151" t="s">
        <v>141</v>
      </c>
    </row>
    <row r="264" spans="2:65" s="14" customFormat="1" ht="11.25" x14ac:dyDescent="0.2">
      <c r="B264" s="169"/>
      <c r="D264" s="150" t="s">
        <v>165</v>
      </c>
      <c r="E264" s="170" t="s">
        <v>1</v>
      </c>
      <c r="F264" s="171" t="s">
        <v>216</v>
      </c>
      <c r="H264" s="172">
        <v>1623.52</v>
      </c>
      <c r="I264" s="173"/>
      <c r="L264" s="169"/>
      <c r="M264" s="174"/>
      <c r="T264" s="175"/>
      <c r="AT264" s="170" t="s">
        <v>165</v>
      </c>
      <c r="AU264" s="170" t="s">
        <v>89</v>
      </c>
      <c r="AV264" s="14" t="s">
        <v>158</v>
      </c>
      <c r="AW264" s="14" t="s">
        <v>35</v>
      </c>
      <c r="AX264" s="14" t="s">
        <v>87</v>
      </c>
      <c r="AY264" s="170" t="s">
        <v>141</v>
      </c>
    </row>
    <row r="265" spans="2:65" s="1" customFormat="1" ht="24.2" customHeight="1" x14ac:dyDescent="0.2">
      <c r="B265" s="32"/>
      <c r="C265" s="136" t="s">
        <v>403</v>
      </c>
      <c r="D265" s="136" t="s">
        <v>144</v>
      </c>
      <c r="E265" s="137" t="s">
        <v>404</v>
      </c>
      <c r="F265" s="138" t="s">
        <v>405</v>
      </c>
      <c r="G265" s="139" t="s">
        <v>406</v>
      </c>
      <c r="H265" s="140">
        <v>9</v>
      </c>
      <c r="I265" s="141"/>
      <c r="J265" s="142">
        <f>ROUND(I265*H265,2)</f>
        <v>0</v>
      </c>
      <c r="K265" s="138" t="s">
        <v>210</v>
      </c>
      <c r="L265" s="32"/>
      <c r="M265" s="143" t="s">
        <v>1</v>
      </c>
      <c r="N265" s="144" t="s">
        <v>44</v>
      </c>
      <c r="P265" s="145">
        <f>O265*H265</f>
        <v>0</v>
      </c>
      <c r="Q265" s="145">
        <v>3.8429999999999999E-2</v>
      </c>
      <c r="R265" s="145">
        <f>Q265*H265</f>
        <v>0.34587000000000001</v>
      </c>
      <c r="S265" s="145">
        <v>0</v>
      </c>
      <c r="T265" s="146">
        <f>S265*H265</f>
        <v>0</v>
      </c>
      <c r="AR265" s="147" t="s">
        <v>158</v>
      </c>
      <c r="AT265" s="147" t="s">
        <v>144</v>
      </c>
      <c r="AU265" s="147" t="s">
        <v>89</v>
      </c>
      <c r="AY265" s="17" t="s">
        <v>141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17" t="s">
        <v>87</v>
      </c>
      <c r="BK265" s="148">
        <f>ROUND(I265*H265,2)</f>
        <v>0</v>
      </c>
      <c r="BL265" s="17" t="s">
        <v>158</v>
      </c>
      <c r="BM265" s="147" t="s">
        <v>407</v>
      </c>
    </row>
    <row r="266" spans="2:65" s="1" customFormat="1" ht="29.25" x14ac:dyDescent="0.2">
      <c r="B266" s="32"/>
      <c r="D266" s="150" t="s">
        <v>212</v>
      </c>
      <c r="F266" s="166" t="s">
        <v>371</v>
      </c>
      <c r="I266" s="167"/>
      <c r="L266" s="32"/>
      <c r="M266" s="168"/>
      <c r="T266" s="56"/>
      <c r="AT266" s="17" t="s">
        <v>212</v>
      </c>
      <c r="AU266" s="17" t="s">
        <v>89</v>
      </c>
    </row>
    <row r="267" spans="2:65" s="12" customFormat="1" ht="11.25" x14ac:dyDescent="0.2">
      <c r="B267" s="149"/>
      <c r="D267" s="150" t="s">
        <v>165</v>
      </c>
      <c r="E267" s="151" t="s">
        <v>1</v>
      </c>
      <c r="F267" s="152" t="s">
        <v>408</v>
      </c>
      <c r="H267" s="153">
        <v>9</v>
      </c>
      <c r="I267" s="154"/>
      <c r="L267" s="149"/>
      <c r="M267" s="155"/>
      <c r="T267" s="156"/>
      <c r="AT267" s="151" t="s">
        <v>165</v>
      </c>
      <c r="AU267" s="151" t="s">
        <v>89</v>
      </c>
      <c r="AV267" s="12" t="s">
        <v>89</v>
      </c>
      <c r="AW267" s="12" t="s">
        <v>35</v>
      </c>
      <c r="AX267" s="12" t="s">
        <v>87</v>
      </c>
      <c r="AY267" s="151" t="s">
        <v>141</v>
      </c>
    </row>
    <row r="268" spans="2:65" s="11" customFormat="1" ht="22.9" customHeight="1" x14ac:dyDescent="0.2">
      <c r="B268" s="124"/>
      <c r="D268" s="125" t="s">
        <v>78</v>
      </c>
      <c r="E268" s="134" t="s">
        <v>89</v>
      </c>
      <c r="F268" s="134" t="s">
        <v>409</v>
      </c>
      <c r="I268" s="127"/>
      <c r="J268" s="135">
        <f>BK268</f>
        <v>0</v>
      </c>
      <c r="L268" s="124"/>
      <c r="M268" s="129"/>
      <c r="P268" s="130">
        <f>SUM(P269:P285)</f>
        <v>0</v>
      </c>
      <c r="R268" s="130">
        <f>SUM(R269:R285)</f>
        <v>6.8457400000000002E-2</v>
      </c>
      <c r="T268" s="131">
        <f>SUM(T269:T285)</f>
        <v>0</v>
      </c>
      <c r="AR268" s="125" t="s">
        <v>87</v>
      </c>
      <c r="AT268" s="132" t="s">
        <v>78</v>
      </c>
      <c r="AU268" s="132" t="s">
        <v>87</v>
      </c>
      <c r="AY268" s="125" t="s">
        <v>141</v>
      </c>
      <c r="BK268" s="133">
        <f>SUM(BK269:BK285)</f>
        <v>0</v>
      </c>
    </row>
    <row r="269" spans="2:65" s="1" customFormat="1" ht="33" customHeight="1" x14ac:dyDescent="0.2">
      <c r="B269" s="32"/>
      <c r="C269" s="136" t="s">
        <v>410</v>
      </c>
      <c r="D269" s="136" t="s">
        <v>144</v>
      </c>
      <c r="E269" s="137" t="s">
        <v>411</v>
      </c>
      <c r="F269" s="138" t="s">
        <v>412</v>
      </c>
      <c r="G269" s="139" t="s">
        <v>261</v>
      </c>
      <c r="H269" s="140">
        <v>2.4209999999999998</v>
      </c>
      <c r="I269" s="141"/>
      <c r="J269" s="142">
        <f>ROUND(I269*H269,2)</f>
        <v>0</v>
      </c>
      <c r="K269" s="138" t="s">
        <v>210</v>
      </c>
      <c r="L269" s="32"/>
      <c r="M269" s="143" t="s">
        <v>1</v>
      </c>
      <c r="N269" s="144" t="s">
        <v>44</v>
      </c>
      <c r="P269" s="145">
        <f>O269*H269</f>
        <v>0</v>
      </c>
      <c r="Q269" s="145">
        <v>0</v>
      </c>
      <c r="R269" s="145">
        <f>Q269*H269</f>
        <v>0</v>
      </c>
      <c r="S269" s="145">
        <v>0</v>
      </c>
      <c r="T269" s="146">
        <f>S269*H269</f>
        <v>0</v>
      </c>
      <c r="AR269" s="147" t="s">
        <v>158</v>
      </c>
      <c r="AT269" s="147" t="s">
        <v>144</v>
      </c>
      <c r="AU269" s="147" t="s">
        <v>89</v>
      </c>
      <c r="AY269" s="17" t="s">
        <v>141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87</v>
      </c>
      <c r="BK269" s="148">
        <f>ROUND(I269*H269,2)</f>
        <v>0</v>
      </c>
      <c r="BL269" s="17" t="s">
        <v>158</v>
      </c>
      <c r="BM269" s="147" t="s">
        <v>413</v>
      </c>
    </row>
    <row r="270" spans="2:65" s="1" customFormat="1" ht="29.25" x14ac:dyDescent="0.2">
      <c r="B270" s="32"/>
      <c r="D270" s="150" t="s">
        <v>212</v>
      </c>
      <c r="F270" s="166" t="s">
        <v>371</v>
      </c>
      <c r="I270" s="167"/>
      <c r="L270" s="32"/>
      <c r="M270" s="168"/>
      <c r="T270" s="56"/>
      <c r="AT270" s="17" t="s">
        <v>212</v>
      </c>
      <c r="AU270" s="17" t="s">
        <v>89</v>
      </c>
    </row>
    <row r="271" spans="2:65" s="13" customFormat="1" ht="11.25" x14ac:dyDescent="0.2">
      <c r="B271" s="157"/>
      <c r="D271" s="150" t="s">
        <v>165</v>
      </c>
      <c r="E271" s="158" t="s">
        <v>1</v>
      </c>
      <c r="F271" s="159" t="s">
        <v>414</v>
      </c>
      <c r="H271" s="158" t="s">
        <v>1</v>
      </c>
      <c r="I271" s="160"/>
      <c r="L271" s="157"/>
      <c r="M271" s="161"/>
      <c r="T271" s="162"/>
      <c r="AT271" s="158" t="s">
        <v>165</v>
      </c>
      <c r="AU271" s="158" t="s">
        <v>89</v>
      </c>
      <c r="AV271" s="13" t="s">
        <v>87</v>
      </c>
      <c r="AW271" s="13" t="s">
        <v>35</v>
      </c>
      <c r="AX271" s="13" t="s">
        <v>79</v>
      </c>
      <c r="AY271" s="158" t="s">
        <v>141</v>
      </c>
    </row>
    <row r="272" spans="2:65" s="12" customFormat="1" ht="11.25" x14ac:dyDescent="0.2">
      <c r="B272" s="149"/>
      <c r="D272" s="150" t="s">
        <v>165</v>
      </c>
      <c r="E272" s="151" t="s">
        <v>1</v>
      </c>
      <c r="F272" s="152" t="s">
        <v>415</v>
      </c>
      <c r="H272" s="153">
        <v>0.51</v>
      </c>
      <c r="I272" s="154"/>
      <c r="L272" s="149"/>
      <c r="M272" s="155"/>
      <c r="T272" s="156"/>
      <c r="AT272" s="151" t="s">
        <v>165</v>
      </c>
      <c r="AU272" s="151" t="s">
        <v>89</v>
      </c>
      <c r="AV272" s="12" t="s">
        <v>89</v>
      </c>
      <c r="AW272" s="12" t="s">
        <v>35</v>
      </c>
      <c r="AX272" s="12" t="s">
        <v>79</v>
      </c>
      <c r="AY272" s="151" t="s">
        <v>141</v>
      </c>
    </row>
    <row r="273" spans="2:65" s="12" customFormat="1" ht="11.25" x14ac:dyDescent="0.2">
      <c r="B273" s="149"/>
      <c r="D273" s="150" t="s">
        <v>165</v>
      </c>
      <c r="E273" s="151" t="s">
        <v>1</v>
      </c>
      <c r="F273" s="152" t="s">
        <v>416</v>
      </c>
      <c r="H273" s="153">
        <v>1.911</v>
      </c>
      <c r="I273" s="154"/>
      <c r="L273" s="149"/>
      <c r="M273" s="155"/>
      <c r="T273" s="156"/>
      <c r="AT273" s="151" t="s">
        <v>165</v>
      </c>
      <c r="AU273" s="151" t="s">
        <v>89</v>
      </c>
      <c r="AV273" s="12" t="s">
        <v>89</v>
      </c>
      <c r="AW273" s="12" t="s">
        <v>35</v>
      </c>
      <c r="AX273" s="12" t="s">
        <v>79</v>
      </c>
      <c r="AY273" s="151" t="s">
        <v>141</v>
      </c>
    </row>
    <row r="274" spans="2:65" s="14" customFormat="1" ht="11.25" x14ac:dyDescent="0.2">
      <c r="B274" s="169"/>
      <c r="D274" s="150" t="s">
        <v>165</v>
      </c>
      <c r="E274" s="170" t="s">
        <v>1</v>
      </c>
      <c r="F274" s="171" t="s">
        <v>216</v>
      </c>
      <c r="H274" s="172">
        <v>2.4209999999999998</v>
      </c>
      <c r="I274" s="173"/>
      <c r="L274" s="169"/>
      <c r="M274" s="174"/>
      <c r="T274" s="175"/>
      <c r="AT274" s="170" t="s">
        <v>165</v>
      </c>
      <c r="AU274" s="170" t="s">
        <v>89</v>
      </c>
      <c r="AV274" s="14" t="s">
        <v>158</v>
      </c>
      <c r="AW274" s="14" t="s">
        <v>35</v>
      </c>
      <c r="AX274" s="14" t="s">
        <v>87</v>
      </c>
      <c r="AY274" s="170" t="s">
        <v>141</v>
      </c>
    </row>
    <row r="275" spans="2:65" s="1" customFormat="1" ht="24.2" customHeight="1" x14ac:dyDescent="0.2">
      <c r="B275" s="32"/>
      <c r="C275" s="136" t="s">
        <v>417</v>
      </c>
      <c r="D275" s="136" t="s">
        <v>144</v>
      </c>
      <c r="E275" s="137" t="s">
        <v>418</v>
      </c>
      <c r="F275" s="138" t="s">
        <v>419</v>
      </c>
      <c r="G275" s="139" t="s">
        <v>209</v>
      </c>
      <c r="H275" s="140">
        <v>150.34</v>
      </c>
      <c r="I275" s="141"/>
      <c r="J275" s="142">
        <f>ROUND(I275*H275,2)</f>
        <v>0</v>
      </c>
      <c r="K275" s="138" t="s">
        <v>210</v>
      </c>
      <c r="L275" s="32"/>
      <c r="M275" s="143" t="s">
        <v>1</v>
      </c>
      <c r="N275" s="144" t="s">
        <v>44</v>
      </c>
      <c r="P275" s="145">
        <f>O275*H275</f>
        <v>0</v>
      </c>
      <c r="Q275" s="145">
        <v>1E-4</v>
      </c>
      <c r="R275" s="145">
        <f>Q275*H275</f>
        <v>1.5034E-2</v>
      </c>
      <c r="S275" s="145">
        <v>0</v>
      </c>
      <c r="T275" s="146">
        <f>S275*H275</f>
        <v>0</v>
      </c>
      <c r="AR275" s="147" t="s">
        <v>158</v>
      </c>
      <c r="AT275" s="147" t="s">
        <v>144</v>
      </c>
      <c r="AU275" s="147" t="s">
        <v>89</v>
      </c>
      <c r="AY275" s="17" t="s">
        <v>141</v>
      </c>
      <c r="BE275" s="148">
        <f>IF(N275="základní",J275,0)</f>
        <v>0</v>
      </c>
      <c r="BF275" s="148">
        <f>IF(N275="snížená",J275,0)</f>
        <v>0</v>
      </c>
      <c r="BG275" s="148">
        <f>IF(N275="zákl. přenesená",J275,0)</f>
        <v>0</v>
      </c>
      <c r="BH275" s="148">
        <f>IF(N275="sníž. přenesená",J275,0)</f>
        <v>0</v>
      </c>
      <c r="BI275" s="148">
        <f>IF(N275="nulová",J275,0)</f>
        <v>0</v>
      </c>
      <c r="BJ275" s="17" t="s">
        <v>87</v>
      </c>
      <c r="BK275" s="148">
        <f>ROUND(I275*H275,2)</f>
        <v>0</v>
      </c>
      <c r="BL275" s="17" t="s">
        <v>158</v>
      </c>
      <c r="BM275" s="147" t="s">
        <v>420</v>
      </c>
    </row>
    <row r="276" spans="2:65" s="1" customFormat="1" ht="19.5" x14ac:dyDescent="0.2">
      <c r="B276" s="32"/>
      <c r="D276" s="150" t="s">
        <v>212</v>
      </c>
      <c r="F276" s="166" t="s">
        <v>421</v>
      </c>
      <c r="I276" s="167"/>
      <c r="L276" s="32"/>
      <c r="M276" s="168"/>
      <c r="T276" s="56"/>
      <c r="AT276" s="17" t="s">
        <v>212</v>
      </c>
      <c r="AU276" s="17" t="s">
        <v>89</v>
      </c>
    </row>
    <row r="277" spans="2:65" s="13" customFormat="1" ht="11.25" x14ac:dyDescent="0.2">
      <c r="B277" s="157"/>
      <c r="D277" s="150" t="s">
        <v>165</v>
      </c>
      <c r="E277" s="158" t="s">
        <v>1</v>
      </c>
      <c r="F277" s="159" t="s">
        <v>422</v>
      </c>
      <c r="H277" s="158" t="s">
        <v>1</v>
      </c>
      <c r="I277" s="160"/>
      <c r="L277" s="157"/>
      <c r="M277" s="161"/>
      <c r="T277" s="162"/>
      <c r="AT277" s="158" t="s">
        <v>165</v>
      </c>
      <c r="AU277" s="158" t="s">
        <v>89</v>
      </c>
      <c r="AV277" s="13" t="s">
        <v>87</v>
      </c>
      <c r="AW277" s="13" t="s">
        <v>35</v>
      </c>
      <c r="AX277" s="13" t="s">
        <v>79</v>
      </c>
      <c r="AY277" s="158" t="s">
        <v>141</v>
      </c>
    </row>
    <row r="278" spans="2:65" s="12" customFormat="1" ht="11.25" x14ac:dyDescent="0.2">
      <c r="B278" s="149"/>
      <c r="D278" s="150" t="s">
        <v>165</v>
      </c>
      <c r="E278" s="151" t="s">
        <v>1</v>
      </c>
      <c r="F278" s="152" t="s">
        <v>423</v>
      </c>
      <c r="H278" s="153">
        <v>20.399999999999999</v>
      </c>
      <c r="I278" s="154"/>
      <c r="L278" s="149"/>
      <c r="M278" s="155"/>
      <c r="T278" s="156"/>
      <c r="AT278" s="151" t="s">
        <v>165</v>
      </c>
      <c r="AU278" s="151" t="s">
        <v>89</v>
      </c>
      <c r="AV278" s="12" t="s">
        <v>89</v>
      </c>
      <c r="AW278" s="12" t="s">
        <v>35</v>
      </c>
      <c r="AX278" s="12" t="s">
        <v>79</v>
      </c>
      <c r="AY278" s="151" t="s">
        <v>141</v>
      </c>
    </row>
    <row r="279" spans="2:65" s="13" customFormat="1" ht="11.25" x14ac:dyDescent="0.2">
      <c r="B279" s="157"/>
      <c r="D279" s="150" t="s">
        <v>165</v>
      </c>
      <c r="E279" s="158" t="s">
        <v>1</v>
      </c>
      <c r="F279" s="159" t="s">
        <v>424</v>
      </c>
      <c r="H279" s="158" t="s">
        <v>1</v>
      </c>
      <c r="I279" s="160"/>
      <c r="L279" s="157"/>
      <c r="M279" s="161"/>
      <c r="T279" s="162"/>
      <c r="AT279" s="158" t="s">
        <v>165</v>
      </c>
      <c r="AU279" s="158" t="s">
        <v>89</v>
      </c>
      <c r="AV279" s="13" t="s">
        <v>87</v>
      </c>
      <c r="AW279" s="13" t="s">
        <v>35</v>
      </c>
      <c r="AX279" s="13" t="s">
        <v>79</v>
      </c>
      <c r="AY279" s="158" t="s">
        <v>141</v>
      </c>
    </row>
    <row r="280" spans="2:65" s="12" customFormat="1" ht="11.25" x14ac:dyDescent="0.2">
      <c r="B280" s="149"/>
      <c r="D280" s="150" t="s">
        <v>165</v>
      </c>
      <c r="E280" s="151" t="s">
        <v>1</v>
      </c>
      <c r="F280" s="152" t="s">
        <v>425</v>
      </c>
      <c r="H280" s="153">
        <v>53.5</v>
      </c>
      <c r="I280" s="154"/>
      <c r="L280" s="149"/>
      <c r="M280" s="155"/>
      <c r="T280" s="156"/>
      <c r="AT280" s="151" t="s">
        <v>165</v>
      </c>
      <c r="AU280" s="151" t="s">
        <v>89</v>
      </c>
      <c r="AV280" s="12" t="s">
        <v>89</v>
      </c>
      <c r="AW280" s="12" t="s">
        <v>35</v>
      </c>
      <c r="AX280" s="12" t="s">
        <v>79</v>
      </c>
      <c r="AY280" s="151" t="s">
        <v>141</v>
      </c>
    </row>
    <row r="281" spans="2:65" s="13" customFormat="1" ht="11.25" x14ac:dyDescent="0.2">
      <c r="B281" s="157"/>
      <c r="D281" s="150" t="s">
        <v>165</v>
      </c>
      <c r="E281" s="158" t="s">
        <v>1</v>
      </c>
      <c r="F281" s="159" t="s">
        <v>426</v>
      </c>
      <c r="H281" s="158" t="s">
        <v>1</v>
      </c>
      <c r="I281" s="160"/>
      <c r="L281" s="157"/>
      <c r="M281" s="161"/>
      <c r="T281" s="162"/>
      <c r="AT281" s="158" t="s">
        <v>165</v>
      </c>
      <c r="AU281" s="158" t="s">
        <v>89</v>
      </c>
      <c r="AV281" s="13" t="s">
        <v>87</v>
      </c>
      <c r="AW281" s="13" t="s">
        <v>35</v>
      </c>
      <c r="AX281" s="13" t="s">
        <v>79</v>
      </c>
      <c r="AY281" s="158" t="s">
        <v>141</v>
      </c>
    </row>
    <row r="282" spans="2:65" s="12" customFormat="1" ht="11.25" x14ac:dyDescent="0.2">
      <c r="B282" s="149"/>
      <c r="D282" s="150" t="s">
        <v>165</v>
      </c>
      <c r="E282" s="151" t="s">
        <v>1</v>
      </c>
      <c r="F282" s="152" t="s">
        <v>427</v>
      </c>
      <c r="H282" s="153">
        <v>76.44</v>
      </c>
      <c r="I282" s="154"/>
      <c r="L282" s="149"/>
      <c r="M282" s="155"/>
      <c r="T282" s="156"/>
      <c r="AT282" s="151" t="s">
        <v>165</v>
      </c>
      <c r="AU282" s="151" t="s">
        <v>89</v>
      </c>
      <c r="AV282" s="12" t="s">
        <v>89</v>
      </c>
      <c r="AW282" s="12" t="s">
        <v>35</v>
      </c>
      <c r="AX282" s="12" t="s">
        <v>79</v>
      </c>
      <c r="AY282" s="151" t="s">
        <v>141</v>
      </c>
    </row>
    <row r="283" spans="2:65" s="14" customFormat="1" ht="11.25" x14ac:dyDescent="0.2">
      <c r="B283" s="169"/>
      <c r="D283" s="150" t="s">
        <v>165</v>
      </c>
      <c r="E283" s="170" t="s">
        <v>1</v>
      </c>
      <c r="F283" s="171" t="s">
        <v>216</v>
      </c>
      <c r="H283" s="172">
        <v>150.34</v>
      </c>
      <c r="I283" s="173"/>
      <c r="L283" s="169"/>
      <c r="M283" s="174"/>
      <c r="T283" s="175"/>
      <c r="AT283" s="170" t="s">
        <v>165</v>
      </c>
      <c r="AU283" s="170" t="s">
        <v>89</v>
      </c>
      <c r="AV283" s="14" t="s">
        <v>158</v>
      </c>
      <c r="AW283" s="14" t="s">
        <v>35</v>
      </c>
      <c r="AX283" s="14" t="s">
        <v>87</v>
      </c>
      <c r="AY283" s="170" t="s">
        <v>141</v>
      </c>
    </row>
    <row r="284" spans="2:65" s="1" customFormat="1" ht="24.2" customHeight="1" x14ac:dyDescent="0.2">
      <c r="B284" s="32"/>
      <c r="C284" s="183" t="s">
        <v>428</v>
      </c>
      <c r="D284" s="183" t="s">
        <v>362</v>
      </c>
      <c r="E284" s="184" t="s">
        <v>429</v>
      </c>
      <c r="F284" s="185" t="s">
        <v>430</v>
      </c>
      <c r="G284" s="186" t="s">
        <v>209</v>
      </c>
      <c r="H284" s="187">
        <v>178.078</v>
      </c>
      <c r="I284" s="188"/>
      <c r="J284" s="189">
        <f>ROUND(I284*H284,2)</f>
        <v>0</v>
      </c>
      <c r="K284" s="185" t="s">
        <v>210</v>
      </c>
      <c r="L284" s="190"/>
      <c r="M284" s="191" t="s">
        <v>1</v>
      </c>
      <c r="N284" s="192" t="s">
        <v>44</v>
      </c>
      <c r="P284" s="145">
        <f>O284*H284</f>
        <v>0</v>
      </c>
      <c r="Q284" s="145">
        <v>2.9999999999999997E-4</v>
      </c>
      <c r="R284" s="145">
        <f>Q284*H284</f>
        <v>5.3423399999999996E-2</v>
      </c>
      <c r="S284" s="145">
        <v>0</v>
      </c>
      <c r="T284" s="146">
        <f>S284*H284</f>
        <v>0</v>
      </c>
      <c r="AR284" s="147" t="s">
        <v>179</v>
      </c>
      <c r="AT284" s="147" t="s">
        <v>362</v>
      </c>
      <c r="AU284" s="147" t="s">
        <v>89</v>
      </c>
      <c r="AY284" s="17" t="s">
        <v>141</v>
      </c>
      <c r="BE284" s="148">
        <f>IF(N284="základní",J284,0)</f>
        <v>0</v>
      </c>
      <c r="BF284" s="148">
        <f>IF(N284="snížená",J284,0)</f>
        <v>0</v>
      </c>
      <c r="BG284" s="148">
        <f>IF(N284="zákl. přenesená",J284,0)</f>
        <v>0</v>
      </c>
      <c r="BH284" s="148">
        <f>IF(N284="sníž. přenesená",J284,0)</f>
        <v>0</v>
      </c>
      <c r="BI284" s="148">
        <f>IF(N284="nulová",J284,0)</f>
        <v>0</v>
      </c>
      <c r="BJ284" s="17" t="s">
        <v>87</v>
      </c>
      <c r="BK284" s="148">
        <f>ROUND(I284*H284,2)</f>
        <v>0</v>
      </c>
      <c r="BL284" s="17" t="s">
        <v>158</v>
      </c>
      <c r="BM284" s="147" t="s">
        <v>431</v>
      </c>
    </row>
    <row r="285" spans="2:65" s="12" customFormat="1" ht="11.25" x14ac:dyDescent="0.2">
      <c r="B285" s="149"/>
      <c r="D285" s="150" t="s">
        <v>165</v>
      </c>
      <c r="F285" s="152" t="s">
        <v>432</v>
      </c>
      <c r="H285" s="153">
        <v>178.078</v>
      </c>
      <c r="I285" s="154"/>
      <c r="L285" s="149"/>
      <c r="M285" s="155"/>
      <c r="T285" s="156"/>
      <c r="AT285" s="151" t="s">
        <v>165</v>
      </c>
      <c r="AU285" s="151" t="s">
        <v>89</v>
      </c>
      <c r="AV285" s="12" t="s">
        <v>89</v>
      </c>
      <c r="AW285" s="12" t="s">
        <v>4</v>
      </c>
      <c r="AX285" s="12" t="s">
        <v>87</v>
      </c>
      <c r="AY285" s="151" t="s">
        <v>141</v>
      </c>
    </row>
    <row r="286" spans="2:65" s="11" customFormat="1" ht="22.9" customHeight="1" x14ac:dyDescent="0.2">
      <c r="B286" s="124"/>
      <c r="D286" s="125" t="s">
        <v>78</v>
      </c>
      <c r="E286" s="134" t="s">
        <v>154</v>
      </c>
      <c r="F286" s="134" t="s">
        <v>433</v>
      </c>
      <c r="I286" s="127"/>
      <c r="J286" s="135">
        <f>BK286</f>
        <v>0</v>
      </c>
      <c r="L286" s="124"/>
      <c r="M286" s="129"/>
      <c r="P286" s="130">
        <f>SUM(P287:P288)</f>
        <v>0</v>
      </c>
      <c r="R286" s="130">
        <f>SUM(R287:R288)</f>
        <v>0.94513720000000001</v>
      </c>
      <c r="T286" s="131">
        <f>SUM(T287:T288)</f>
        <v>0</v>
      </c>
      <c r="AR286" s="125" t="s">
        <v>87</v>
      </c>
      <c r="AT286" s="132" t="s">
        <v>78</v>
      </c>
      <c r="AU286" s="132" t="s">
        <v>87</v>
      </c>
      <c r="AY286" s="125" t="s">
        <v>141</v>
      </c>
      <c r="BK286" s="133">
        <f>SUM(BK287:BK288)</f>
        <v>0</v>
      </c>
    </row>
    <row r="287" spans="2:65" s="1" customFormat="1" ht="16.5" customHeight="1" x14ac:dyDescent="0.2">
      <c r="B287" s="32"/>
      <c r="C287" s="136" t="s">
        <v>434</v>
      </c>
      <c r="D287" s="136" t="s">
        <v>144</v>
      </c>
      <c r="E287" s="137" t="s">
        <v>435</v>
      </c>
      <c r="F287" s="138" t="s">
        <v>436</v>
      </c>
      <c r="G287" s="139" t="s">
        <v>209</v>
      </c>
      <c r="H287" s="140">
        <v>59.48</v>
      </c>
      <c r="I287" s="141"/>
      <c r="J287" s="142">
        <f>ROUND(I287*H287,2)</f>
        <v>0</v>
      </c>
      <c r="K287" s="138" t="s">
        <v>1</v>
      </c>
      <c r="L287" s="32"/>
      <c r="M287" s="143" t="s">
        <v>1</v>
      </c>
      <c r="N287" s="144" t="s">
        <v>44</v>
      </c>
      <c r="P287" s="145">
        <f>O287*H287</f>
        <v>0</v>
      </c>
      <c r="Q287" s="145">
        <v>1.5890000000000001E-2</v>
      </c>
      <c r="R287" s="145">
        <f>Q287*H287</f>
        <v>0.94513720000000001</v>
      </c>
      <c r="S287" s="145">
        <v>0</v>
      </c>
      <c r="T287" s="146">
        <f>S287*H287</f>
        <v>0</v>
      </c>
      <c r="AR287" s="147" t="s">
        <v>158</v>
      </c>
      <c r="AT287" s="147" t="s">
        <v>144</v>
      </c>
      <c r="AU287" s="147" t="s">
        <v>89</v>
      </c>
      <c r="AY287" s="17" t="s">
        <v>141</v>
      </c>
      <c r="BE287" s="148">
        <f>IF(N287="základní",J287,0)</f>
        <v>0</v>
      </c>
      <c r="BF287" s="148">
        <f>IF(N287="snížená",J287,0)</f>
        <v>0</v>
      </c>
      <c r="BG287" s="148">
        <f>IF(N287="zákl. přenesená",J287,0)</f>
        <v>0</v>
      </c>
      <c r="BH287" s="148">
        <f>IF(N287="sníž. přenesená",J287,0)</f>
        <v>0</v>
      </c>
      <c r="BI287" s="148">
        <f>IF(N287="nulová",J287,0)</f>
        <v>0</v>
      </c>
      <c r="BJ287" s="17" t="s">
        <v>87</v>
      </c>
      <c r="BK287" s="148">
        <f>ROUND(I287*H287,2)</f>
        <v>0</v>
      </c>
      <c r="BL287" s="17" t="s">
        <v>158</v>
      </c>
      <c r="BM287" s="147" t="s">
        <v>437</v>
      </c>
    </row>
    <row r="288" spans="2:65" s="12" customFormat="1" ht="11.25" x14ac:dyDescent="0.2">
      <c r="B288" s="149"/>
      <c r="D288" s="150" t="s">
        <v>165</v>
      </c>
      <c r="E288" s="151" t="s">
        <v>1</v>
      </c>
      <c r="F288" s="152" t="s">
        <v>438</v>
      </c>
      <c r="H288" s="153">
        <v>59.48</v>
      </c>
      <c r="I288" s="154"/>
      <c r="L288" s="149"/>
      <c r="M288" s="155"/>
      <c r="T288" s="156"/>
      <c r="AT288" s="151" t="s">
        <v>165</v>
      </c>
      <c r="AU288" s="151" t="s">
        <v>89</v>
      </c>
      <c r="AV288" s="12" t="s">
        <v>89</v>
      </c>
      <c r="AW288" s="12" t="s">
        <v>35</v>
      </c>
      <c r="AX288" s="12" t="s">
        <v>87</v>
      </c>
      <c r="AY288" s="151" t="s">
        <v>141</v>
      </c>
    </row>
    <row r="289" spans="2:65" s="11" customFormat="1" ht="22.9" customHeight="1" x14ac:dyDescent="0.2">
      <c r="B289" s="124"/>
      <c r="D289" s="125" t="s">
        <v>78</v>
      </c>
      <c r="E289" s="134" t="s">
        <v>158</v>
      </c>
      <c r="F289" s="134" t="s">
        <v>439</v>
      </c>
      <c r="I289" s="127"/>
      <c r="J289" s="135">
        <f>BK289</f>
        <v>0</v>
      </c>
      <c r="L289" s="124"/>
      <c r="M289" s="129"/>
      <c r="P289" s="130">
        <f>SUM(P290:P316)</f>
        <v>0</v>
      </c>
      <c r="R289" s="130">
        <f>SUM(R290:R316)</f>
        <v>368.37424000000004</v>
      </c>
      <c r="T289" s="131">
        <f>SUM(T290:T316)</f>
        <v>0</v>
      </c>
      <c r="AR289" s="125" t="s">
        <v>87</v>
      </c>
      <c r="AT289" s="132" t="s">
        <v>78</v>
      </c>
      <c r="AU289" s="132" t="s">
        <v>87</v>
      </c>
      <c r="AY289" s="125" t="s">
        <v>141</v>
      </c>
      <c r="BK289" s="133">
        <f>SUM(BK290:BK316)</f>
        <v>0</v>
      </c>
    </row>
    <row r="290" spans="2:65" s="1" customFormat="1" ht="16.5" customHeight="1" x14ac:dyDescent="0.2">
      <c r="B290" s="32"/>
      <c r="C290" s="136" t="s">
        <v>440</v>
      </c>
      <c r="D290" s="136" t="s">
        <v>144</v>
      </c>
      <c r="E290" s="137" t="s">
        <v>441</v>
      </c>
      <c r="F290" s="138" t="s">
        <v>442</v>
      </c>
      <c r="G290" s="139" t="s">
        <v>261</v>
      </c>
      <c r="H290" s="140">
        <v>10.14</v>
      </c>
      <c r="I290" s="141"/>
      <c r="J290" s="142">
        <f>ROUND(I290*H290,2)</f>
        <v>0</v>
      </c>
      <c r="K290" s="138" t="s">
        <v>210</v>
      </c>
      <c r="L290" s="32"/>
      <c r="M290" s="143" t="s">
        <v>1</v>
      </c>
      <c r="N290" s="144" t="s">
        <v>44</v>
      </c>
      <c r="P290" s="145">
        <f>O290*H290</f>
        <v>0</v>
      </c>
      <c r="Q290" s="145">
        <v>0</v>
      </c>
      <c r="R290" s="145">
        <f>Q290*H290</f>
        <v>0</v>
      </c>
      <c r="S290" s="145">
        <v>0</v>
      </c>
      <c r="T290" s="146">
        <f>S290*H290</f>
        <v>0</v>
      </c>
      <c r="AR290" s="147" t="s">
        <v>158</v>
      </c>
      <c r="AT290" s="147" t="s">
        <v>144</v>
      </c>
      <c r="AU290" s="147" t="s">
        <v>89</v>
      </c>
      <c r="AY290" s="17" t="s">
        <v>141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17" t="s">
        <v>87</v>
      </c>
      <c r="BK290" s="148">
        <f>ROUND(I290*H290,2)</f>
        <v>0</v>
      </c>
      <c r="BL290" s="17" t="s">
        <v>158</v>
      </c>
      <c r="BM290" s="147" t="s">
        <v>443</v>
      </c>
    </row>
    <row r="291" spans="2:65" s="1" customFormat="1" ht="29.25" x14ac:dyDescent="0.2">
      <c r="B291" s="32"/>
      <c r="D291" s="150" t="s">
        <v>212</v>
      </c>
      <c r="F291" s="166" t="s">
        <v>371</v>
      </c>
      <c r="I291" s="167"/>
      <c r="L291" s="32"/>
      <c r="M291" s="168"/>
      <c r="T291" s="56"/>
      <c r="AT291" s="17" t="s">
        <v>212</v>
      </c>
      <c r="AU291" s="17" t="s">
        <v>89</v>
      </c>
    </row>
    <row r="292" spans="2:65" s="12" customFormat="1" ht="11.25" x14ac:dyDescent="0.2">
      <c r="B292" s="149"/>
      <c r="D292" s="150" t="s">
        <v>165</v>
      </c>
      <c r="E292" s="151" t="s">
        <v>1</v>
      </c>
      <c r="F292" s="152" t="s">
        <v>444</v>
      </c>
      <c r="H292" s="153">
        <v>2.94</v>
      </c>
      <c r="I292" s="154"/>
      <c r="L292" s="149"/>
      <c r="M292" s="155"/>
      <c r="T292" s="156"/>
      <c r="AT292" s="151" t="s">
        <v>165</v>
      </c>
      <c r="AU292" s="151" t="s">
        <v>89</v>
      </c>
      <c r="AV292" s="12" t="s">
        <v>89</v>
      </c>
      <c r="AW292" s="12" t="s">
        <v>35</v>
      </c>
      <c r="AX292" s="12" t="s">
        <v>79</v>
      </c>
      <c r="AY292" s="151" t="s">
        <v>141</v>
      </c>
    </row>
    <row r="293" spans="2:65" s="12" customFormat="1" ht="11.25" x14ac:dyDescent="0.2">
      <c r="B293" s="149"/>
      <c r="D293" s="150" t="s">
        <v>165</v>
      </c>
      <c r="E293" s="151" t="s">
        <v>1</v>
      </c>
      <c r="F293" s="152" t="s">
        <v>445</v>
      </c>
      <c r="H293" s="153">
        <v>0.75</v>
      </c>
      <c r="I293" s="154"/>
      <c r="L293" s="149"/>
      <c r="M293" s="155"/>
      <c r="T293" s="156"/>
      <c r="AT293" s="151" t="s">
        <v>165</v>
      </c>
      <c r="AU293" s="151" t="s">
        <v>89</v>
      </c>
      <c r="AV293" s="12" t="s">
        <v>89</v>
      </c>
      <c r="AW293" s="12" t="s">
        <v>35</v>
      </c>
      <c r="AX293" s="12" t="s">
        <v>79</v>
      </c>
      <c r="AY293" s="151" t="s">
        <v>141</v>
      </c>
    </row>
    <row r="294" spans="2:65" s="12" customFormat="1" ht="11.25" x14ac:dyDescent="0.2">
      <c r="B294" s="149"/>
      <c r="D294" s="150" t="s">
        <v>165</v>
      </c>
      <c r="E294" s="151" t="s">
        <v>1</v>
      </c>
      <c r="F294" s="152" t="s">
        <v>446</v>
      </c>
      <c r="H294" s="153">
        <v>0.9</v>
      </c>
      <c r="I294" s="154"/>
      <c r="L294" s="149"/>
      <c r="M294" s="155"/>
      <c r="T294" s="156"/>
      <c r="AT294" s="151" t="s">
        <v>165</v>
      </c>
      <c r="AU294" s="151" t="s">
        <v>89</v>
      </c>
      <c r="AV294" s="12" t="s">
        <v>89</v>
      </c>
      <c r="AW294" s="12" t="s">
        <v>35</v>
      </c>
      <c r="AX294" s="12" t="s">
        <v>79</v>
      </c>
      <c r="AY294" s="151" t="s">
        <v>141</v>
      </c>
    </row>
    <row r="295" spans="2:65" s="12" customFormat="1" ht="11.25" x14ac:dyDescent="0.2">
      <c r="B295" s="149"/>
      <c r="D295" s="150" t="s">
        <v>165</v>
      </c>
      <c r="E295" s="151" t="s">
        <v>1</v>
      </c>
      <c r="F295" s="152" t="s">
        <v>447</v>
      </c>
      <c r="H295" s="153">
        <v>0.3</v>
      </c>
      <c r="I295" s="154"/>
      <c r="L295" s="149"/>
      <c r="M295" s="155"/>
      <c r="T295" s="156"/>
      <c r="AT295" s="151" t="s">
        <v>165</v>
      </c>
      <c r="AU295" s="151" t="s">
        <v>89</v>
      </c>
      <c r="AV295" s="12" t="s">
        <v>89</v>
      </c>
      <c r="AW295" s="12" t="s">
        <v>35</v>
      </c>
      <c r="AX295" s="12" t="s">
        <v>79</v>
      </c>
      <c r="AY295" s="151" t="s">
        <v>141</v>
      </c>
    </row>
    <row r="296" spans="2:65" s="12" customFormat="1" ht="11.25" x14ac:dyDescent="0.2">
      <c r="B296" s="149"/>
      <c r="D296" s="150" t="s">
        <v>165</v>
      </c>
      <c r="E296" s="151" t="s">
        <v>1</v>
      </c>
      <c r="F296" s="152" t="s">
        <v>448</v>
      </c>
      <c r="H296" s="153">
        <v>1.8</v>
      </c>
      <c r="I296" s="154"/>
      <c r="L296" s="149"/>
      <c r="M296" s="155"/>
      <c r="T296" s="156"/>
      <c r="AT296" s="151" t="s">
        <v>165</v>
      </c>
      <c r="AU296" s="151" t="s">
        <v>89</v>
      </c>
      <c r="AV296" s="12" t="s">
        <v>89</v>
      </c>
      <c r="AW296" s="12" t="s">
        <v>35</v>
      </c>
      <c r="AX296" s="12" t="s">
        <v>79</v>
      </c>
      <c r="AY296" s="151" t="s">
        <v>141</v>
      </c>
    </row>
    <row r="297" spans="2:65" s="12" customFormat="1" ht="11.25" x14ac:dyDescent="0.2">
      <c r="B297" s="149"/>
      <c r="D297" s="150" t="s">
        <v>165</v>
      </c>
      <c r="E297" s="151" t="s">
        <v>1</v>
      </c>
      <c r="F297" s="152" t="s">
        <v>449</v>
      </c>
      <c r="H297" s="153">
        <v>0.3</v>
      </c>
      <c r="I297" s="154"/>
      <c r="L297" s="149"/>
      <c r="M297" s="155"/>
      <c r="T297" s="156"/>
      <c r="AT297" s="151" t="s">
        <v>165</v>
      </c>
      <c r="AU297" s="151" t="s">
        <v>89</v>
      </c>
      <c r="AV297" s="12" t="s">
        <v>89</v>
      </c>
      <c r="AW297" s="12" t="s">
        <v>35</v>
      </c>
      <c r="AX297" s="12" t="s">
        <v>79</v>
      </c>
      <c r="AY297" s="151" t="s">
        <v>141</v>
      </c>
    </row>
    <row r="298" spans="2:65" s="12" customFormat="1" ht="11.25" x14ac:dyDescent="0.2">
      <c r="B298" s="149"/>
      <c r="D298" s="150" t="s">
        <v>165</v>
      </c>
      <c r="E298" s="151" t="s">
        <v>1</v>
      </c>
      <c r="F298" s="152" t="s">
        <v>450</v>
      </c>
      <c r="H298" s="153">
        <v>3.15</v>
      </c>
      <c r="I298" s="154"/>
      <c r="L298" s="149"/>
      <c r="M298" s="155"/>
      <c r="T298" s="156"/>
      <c r="AT298" s="151" t="s">
        <v>165</v>
      </c>
      <c r="AU298" s="151" t="s">
        <v>89</v>
      </c>
      <c r="AV298" s="12" t="s">
        <v>89</v>
      </c>
      <c r="AW298" s="12" t="s">
        <v>35</v>
      </c>
      <c r="AX298" s="12" t="s">
        <v>79</v>
      </c>
      <c r="AY298" s="151" t="s">
        <v>141</v>
      </c>
    </row>
    <row r="299" spans="2:65" s="14" customFormat="1" ht="11.25" x14ac:dyDescent="0.2">
      <c r="B299" s="169"/>
      <c r="D299" s="150" t="s">
        <v>165</v>
      </c>
      <c r="E299" s="170" t="s">
        <v>1</v>
      </c>
      <c r="F299" s="171" t="s">
        <v>216</v>
      </c>
      <c r="H299" s="172">
        <v>10.14</v>
      </c>
      <c r="I299" s="173"/>
      <c r="L299" s="169"/>
      <c r="M299" s="174"/>
      <c r="T299" s="175"/>
      <c r="AT299" s="170" t="s">
        <v>165</v>
      </c>
      <c r="AU299" s="170" t="s">
        <v>89</v>
      </c>
      <c r="AV299" s="14" t="s">
        <v>158</v>
      </c>
      <c r="AW299" s="14" t="s">
        <v>35</v>
      </c>
      <c r="AX299" s="14" t="s">
        <v>87</v>
      </c>
      <c r="AY299" s="170" t="s">
        <v>141</v>
      </c>
    </row>
    <row r="300" spans="2:65" s="1" customFormat="1" ht="24.2" customHeight="1" x14ac:dyDescent="0.2">
      <c r="B300" s="32"/>
      <c r="C300" s="136" t="s">
        <v>451</v>
      </c>
      <c r="D300" s="136" t="s">
        <v>144</v>
      </c>
      <c r="E300" s="137" t="s">
        <v>452</v>
      </c>
      <c r="F300" s="138" t="s">
        <v>453</v>
      </c>
      <c r="G300" s="139" t="s">
        <v>209</v>
      </c>
      <c r="H300" s="140">
        <v>1817.5</v>
      </c>
      <c r="I300" s="141"/>
      <c r="J300" s="142">
        <f>ROUND(I300*H300,2)</f>
        <v>0</v>
      </c>
      <c r="K300" s="138" t="s">
        <v>210</v>
      </c>
      <c r="L300" s="32"/>
      <c r="M300" s="143" t="s">
        <v>1</v>
      </c>
      <c r="N300" s="144" t="s">
        <v>44</v>
      </c>
      <c r="P300" s="145">
        <f>O300*H300</f>
        <v>0</v>
      </c>
      <c r="Q300" s="145">
        <v>0.20266000000000001</v>
      </c>
      <c r="R300" s="145">
        <f>Q300*H300</f>
        <v>368.33455000000004</v>
      </c>
      <c r="S300" s="145">
        <v>0</v>
      </c>
      <c r="T300" s="146">
        <f>S300*H300</f>
        <v>0</v>
      </c>
      <c r="AR300" s="147" t="s">
        <v>158</v>
      </c>
      <c r="AT300" s="147" t="s">
        <v>144</v>
      </c>
      <c r="AU300" s="147" t="s">
        <v>89</v>
      </c>
      <c r="AY300" s="17" t="s">
        <v>141</v>
      </c>
      <c r="BE300" s="148">
        <f>IF(N300="základní",J300,0)</f>
        <v>0</v>
      </c>
      <c r="BF300" s="148">
        <f>IF(N300="snížená",J300,0)</f>
        <v>0</v>
      </c>
      <c r="BG300" s="148">
        <f>IF(N300="zákl. přenesená",J300,0)</f>
        <v>0</v>
      </c>
      <c r="BH300" s="148">
        <f>IF(N300="sníž. přenesená",J300,0)</f>
        <v>0</v>
      </c>
      <c r="BI300" s="148">
        <f>IF(N300="nulová",J300,0)</f>
        <v>0</v>
      </c>
      <c r="BJ300" s="17" t="s">
        <v>87</v>
      </c>
      <c r="BK300" s="148">
        <f>ROUND(I300*H300,2)</f>
        <v>0</v>
      </c>
      <c r="BL300" s="17" t="s">
        <v>158</v>
      </c>
      <c r="BM300" s="147" t="s">
        <v>454</v>
      </c>
    </row>
    <row r="301" spans="2:65" s="1" customFormat="1" ht="29.25" x14ac:dyDescent="0.2">
      <c r="B301" s="32"/>
      <c r="D301" s="150" t="s">
        <v>212</v>
      </c>
      <c r="F301" s="166" t="s">
        <v>371</v>
      </c>
      <c r="I301" s="167"/>
      <c r="L301" s="32"/>
      <c r="M301" s="168"/>
      <c r="T301" s="56"/>
      <c r="AT301" s="17" t="s">
        <v>212</v>
      </c>
      <c r="AU301" s="17" t="s">
        <v>89</v>
      </c>
    </row>
    <row r="302" spans="2:65" s="12" customFormat="1" ht="22.5" x14ac:dyDescent="0.2">
      <c r="B302" s="149"/>
      <c r="D302" s="150" t="s">
        <v>165</v>
      </c>
      <c r="E302" s="151" t="s">
        <v>1</v>
      </c>
      <c r="F302" s="152" t="s">
        <v>221</v>
      </c>
      <c r="H302" s="153">
        <v>2</v>
      </c>
      <c r="I302" s="154"/>
      <c r="L302" s="149"/>
      <c r="M302" s="155"/>
      <c r="T302" s="156"/>
      <c r="AT302" s="151" t="s">
        <v>165</v>
      </c>
      <c r="AU302" s="151" t="s">
        <v>89</v>
      </c>
      <c r="AV302" s="12" t="s">
        <v>89</v>
      </c>
      <c r="AW302" s="12" t="s">
        <v>35</v>
      </c>
      <c r="AX302" s="12" t="s">
        <v>79</v>
      </c>
      <c r="AY302" s="151" t="s">
        <v>141</v>
      </c>
    </row>
    <row r="303" spans="2:65" s="12" customFormat="1" ht="22.5" x14ac:dyDescent="0.2">
      <c r="B303" s="149"/>
      <c r="D303" s="150" t="s">
        <v>165</v>
      </c>
      <c r="E303" s="151" t="s">
        <v>1</v>
      </c>
      <c r="F303" s="152" t="s">
        <v>455</v>
      </c>
      <c r="H303" s="153">
        <v>241.5</v>
      </c>
      <c r="I303" s="154"/>
      <c r="L303" s="149"/>
      <c r="M303" s="155"/>
      <c r="T303" s="156"/>
      <c r="AT303" s="151" t="s">
        <v>165</v>
      </c>
      <c r="AU303" s="151" t="s">
        <v>89</v>
      </c>
      <c r="AV303" s="12" t="s">
        <v>89</v>
      </c>
      <c r="AW303" s="12" t="s">
        <v>35</v>
      </c>
      <c r="AX303" s="12" t="s">
        <v>79</v>
      </c>
      <c r="AY303" s="151" t="s">
        <v>141</v>
      </c>
    </row>
    <row r="304" spans="2:65" s="12" customFormat="1" ht="11.25" x14ac:dyDescent="0.2">
      <c r="B304" s="149"/>
      <c r="D304" s="150" t="s">
        <v>165</v>
      </c>
      <c r="E304" s="151" t="s">
        <v>1</v>
      </c>
      <c r="F304" s="152" t="s">
        <v>456</v>
      </c>
      <c r="H304" s="153">
        <v>42</v>
      </c>
      <c r="I304" s="154"/>
      <c r="L304" s="149"/>
      <c r="M304" s="155"/>
      <c r="T304" s="156"/>
      <c r="AT304" s="151" t="s">
        <v>165</v>
      </c>
      <c r="AU304" s="151" t="s">
        <v>89</v>
      </c>
      <c r="AV304" s="12" t="s">
        <v>89</v>
      </c>
      <c r="AW304" s="12" t="s">
        <v>35</v>
      </c>
      <c r="AX304" s="12" t="s">
        <v>79</v>
      </c>
      <c r="AY304" s="151" t="s">
        <v>141</v>
      </c>
    </row>
    <row r="305" spans="2:65" s="12" customFormat="1" ht="22.5" x14ac:dyDescent="0.2">
      <c r="B305" s="149"/>
      <c r="D305" s="150" t="s">
        <v>165</v>
      </c>
      <c r="E305" s="151" t="s">
        <v>1</v>
      </c>
      <c r="F305" s="152" t="s">
        <v>457</v>
      </c>
      <c r="H305" s="153">
        <v>515</v>
      </c>
      <c r="I305" s="154"/>
      <c r="L305" s="149"/>
      <c r="M305" s="155"/>
      <c r="T305" s="156"/>
      <c r="AT305" s="151" t="s">
        <v>165</v>
      </c>
      <c r="AU305" s="151" t="s">
        <v>89</v>
      </c>
      <c r="AV305" s="12" t="s">
        <v>89</v>
      </c>
      <c r="AW305" s="12" t="s">
        <v>35</v>
      </c>
      <c r="AX305" s="12" t="s">
        <v>79</v>
      </c>
      <c r="AY305" s="151" t="s">
        <v>141</v>
      </c>
    </row>
    <row r="306" spans="2:65" s="12" customFormat="1" ht="22.5" x14ac:dyDescent="0.2">
      <c r="B306" s="149"/>
      <c r="D306" s="150" t="s">
        <v>165</v>
      </c>
      <c r="E306" s="151" t="s">
        <v>1</v>
      </c>
      <c r="F306" s="152" t="s">
        <v>458</v>
      </c>
      <c r="H306" s="153">
        <v>234</v>
      </c>
      <c r="I306" s="154"/>
      <c r="L306" s="149"/>
      <c r="M306" s="155"/>
      <c r="T306" s="156"/>
      <c r="AT306" s="151" t="s">
        <v>165</v>
      </c>
      <c r="AU306" s="151" t="s">
        <v>89</v>
      </c>
      <c r="AV306" s="12" t="s">
        <v>89</v>
      </c>
      <c r="AW306" s="12" t="s">
        <v>35</v>
      </c>
      <c r="AX306" s="12" t="s">
        <v>79</v>
      </c>
      <c r="AY306" s="151" t="s">
        <v>141</v>
      </c>
    </row>
    <row r="307" spans="2:65" s="12" customFormat="1" ht="22.5" x14ac:dyDescent="0.2">
      <c r="B307" s="149"/>
      <c r="D307" s="150" t="s">
        <v>165</v>
      </c>
      <c r="E307" s="151" t="s">
        <v>1</v>
      </c>
      <c r="F307" s="152" t="s">
        <v>459</v>
      </c>
      <c r="H307" s="153">
        <v>251</v>
      </c>
      <c r="I307" s="154"/>
      <c r="L307" s="149"/>
      <c r="M307" s="155"/>
      <c r="T307" s="156"/>
      <c r="AT307" s="151" t="s">
        <v>165</v>
      </c>
      <c r="AU307" s="151" t="s">
        <v>89</v>
      </c>
      <c r="AV307" s="12" t="s">
        <v>89</v>
      </c>
      <c r="AW307" s="12" t="s">
        <v>35</v>
      </c>
      <c r="AX307" s="12" t="s">
        <v>79</v>
      </c>
      <c r="AY307" s="151" t="s">
        <v>141</v>
      </c>
    </row>
    <row r="308" spans="2:65" s="12" customFormat="1" ht="33.75" x14ac:dyDescent="0.2">
      <c r="B308" s="149"/>
      <c r="D308" s="150" t="s">
        <v>165</v>
      </c>
      <c r="E308" s="151" t="s">
        <v>1</v>
      </c>
      <c r="F308" s="152" t="s">
        <v>460</v>
      </c>
      <c r="H308" s="153">
        <v>532</v>
      </c>
      <c r="I308" s="154"/>
      <c r="L308" s="149"/>
      <c r="M308" s="155"/>
      <c r="T308" s="156"/>
      <c r="AT308" s="151" t="s">
        <v>165</v>
      </c>
      <c r="AU308" s="151" t="s">
        <v>89</v>
      </c>
      <c r="AV308" s="12" t="s">
        <v>89</v>
      </c>
      <c r="AW308" s="12" t="s">
        <v>35</v>
      </c>
      <c r="AX308" s="12" t="s">
        <v>79</v>
      </c>
      <c r="AY308" s="151" t="s">
        <v>141</v>
      </c>
    </row>
    <row r="309" spans="2:65" s="14" customFormat="1" ht="11.25" x14ac:dyDescent="0.2">
      <c r="B309" s="169"/>
      <c r="D309" s="150" t="s">
        <v>165</v>
      </c>
      <c r="E309" s="170" t="s">
        <v>1</v>
      </c>
      <c r="F309" s="171" t="s">
        <v>216</v>
      </c>
      <c r="H309" s="172">
        <v>1817.5</v>
      </c>
      <c r="I309" s="173"/>
      <c r="L309" s="169"/>
      <c r="M309" s="174"/>
      <c r="T309" s="175"/>
      <c r="AT309" s="170" t="s">
        <v>165</v>
      </c>
      <c r="AU309" s="170" t="s">
        <v>89</v>
      </c>
      <c r="AV309" s="14" t="s">
        <v>158</v>
      </c>
      <c r="AW309" s="14" t="s">
        <v>35</v>
      </c>
      <c r="AX309" s="14" t="s">
        <v>87</v>
      </c>
      <c r="AY309" s="170" t="s">
        <v>141</v>
      </c>
    </row>
    <row r="310" spans="2:65" s="1" customFormat="1" ht="16.5" customHeight="1" x14ac:dyDescent="0.2">
      <c r="B310" s="32"/>
      <c r="C310" s="136" t="s">
        <v>461</v>
      </c>
      <c r="D310" s="136" t="s">
        <v>144</v>
      </c>
      <c r="E310" s="137" t="s">
        <v>462</v>
      </c>
      <c r="F310" s="138" t="s">
        <v>463</v>
      </c>
      <c r="G310" s="139" t="s">
        <v>249</v>
      </c>
      <c r="H310" s="140">
        <v>49</v>
      </c>
      <c r="I310" s="141"/>
      <c r="J310" s="142">
        <f>ROUND(I310*H310,2)</f>
        <v>0</v>
      </c>
      <c r="K310" s="138" t="s">
        <v>1</v>
      </c>
      <c r="L310" s="32"/>
      <c r="M310" s="143" t="s">
        <v>1</v>
      </c>
      <c r="N310" s="144" t="s">
        <v>44</v>
      </c>
      <c r="P310" s="145">
        <f>O310*H310</f>
        <v>0</v>
      </c>
      <c r="Q310" s="145">
        <v>8.0999999999999996E-4</v>
      </c>
      <c r="R310" s="145">
        <f>Q310*H310</f>
        <v>3.9689999999999996E-2</v>
      </c>
      <c r="S310" s="145">
        <v>0</v>
      </c>
      <c r="T310" s="146">
        <f>S310*H310</f>
        <v>0</v>
      </c>
      <c r="AR310" s="147" t="s">
        <v>158</v>
      </c>
      <c r="AT310" s="147" t="s">
        <v>144</v>
      </c>
      <c r="AU310" s="147" t="s">
        <v>89</v>
      </c>
      <c r="AY310" s="17" t="s">
        <v>141</v>
      </c>
      <c r="BE310" s="148">
        <f>IF(N310="základní",J310,0)</f>
        <v>0</v>
      </c>
      <c r="BF310" s="148">
        <f>IF(N310="snížená",J310,0)</f>
        <v>0</v>
      </c>
      <c r="BG310" s="148">
        <f>IF(N310="zákl. přenesená",J310,0)</f>
        <v>0</v>
      </c>
      <c r="BH310" s="148">
        <f>IF(N310="sníž. přenesená",J310,0)</f>
        <v>0</v>
      </c>
      <c r="BI310" s="148">
        <f>IF(N310="nulová",J310,0)</f>
        <v>0</v>
      </c>
      <c r="BJ310" s="17" t="s">
        <v>87</v>
      </c>
      <c r="BK310" s="148">
        <f>ROUND(I310*H310,2)</f>
        <v>0</v>
      </c>
      <c r="BL310" s="17" t="s">
        <v>158</v>
      </c>
      <c r="BM310" s="147" t="s">
        <v>464</v>
      </c>
    </row>
    <row r="311" spans="2:65" s="1" customFormat="1" ht="19.5" x14ac:dyDescent="0.2">
      <c r="B311" s="32"/>
      <c r="D311" s="150" t="s">
        <v>212</v>
      </c>
      <c r="F311" s="166" t="s">
        <v>273</v>
      </c>
      <c r="I311" s="167"/>
      <c r="L311" s="32"/>
      <c r="M311" s="168"/>
      <c r="T311" s="56"/>
      <c r="AT311" s="17" t="s">
        <v>212</v>
      </c>
      <c r="AU311" s="17" t="s">
        <v>89</v>
      </c>
    </row>
    <row r="312" spans="2:65" s="13" customFormat="1" ht="11.25" x14ac:dyDescent="0.2">
      <c r="B312" s="157"/>
      <c r="D312" s="150" t="s">
        <v>165</v>
      </c>
      <c r="E312" s="158" t="s">
        <v>1</v>
      </c>
      <c r="F312" s="159" t="s">
        <v>465</v>
      </c>
      <c r="H312" s="158" t="s">
        <v>1</v>
      </c>
      <c r="I312" s="160"/>
      <c r="L312" s="157"/>
      <c r="M312" s="161"/>
      <c r="T312" s="162"/>
      <c r="AT312" s="158" t="s">
        <v>165</v>
      </c>
      <c r="AU312" s="158" t="s">
        <v>89</v>
      </c>
      <c r="AV312" s="13" t="s">
        <v>87</v>
      </c>
      <c r="AW312" s="13" t="s">
        <v>35</v>
      </c>
      <c r="AX312" s="13" t="s">
        <v>79</v>
      </c>
      <c r="AY312" s="158" t="s">
        <v>141</v>
      </c>
    </row>
    <row r="313" spans="2:65" s="12" customFormat="1" ht="11.25" x14ac:dyDescent="0.2">
      <c r="B313" s="149"/>
      <c r="D313" s="150" t="s">
        <v>165</v>
      </c>
      <c r="E313" s="151" t="s">
        <v>1</v>
      </c>
      <c r="F313" s="152" t="s">
        <v>466</v>
      </c>
      <c r="H313" s="153">
        <v>27</v>
      </c>
      <c r="I313" s="154"/>
      <c r="L313" s="149"/>
      <c r="M313" s="155"/>
      <c r="T313" s="156"/>
      <c r="AT313" s="151" t="s">
        <v>165</v>
      </c>
      <c r="AU313" s="151" t="s">
        <v>89</v>
      </c>
      <c r="AV313" s="12" t="s">
        <v>89</v>
      </c>
      <c r="AW313" s="12" t="s">
        <v>35</v>
      </c>
      <c r="AX313" s="12" t="s">
        <v>79</v>
      </c>
      <c r="AY313" s="151" t="s">
        <v>141</v>
      </c>
    </row>
    <row r="314" spans="2:65" s="12" customFormat="1" ht="11.25" x14ac:dyDescent="0.2">
      <c r="B314" s="149"/>
      <c r="D314" s="150" t="s">
        <v>165</v>
      </c>
      <c r="E314" s="151" t="s">
        <v>1</v>
      </c>
      <c r="F314" s="152" t="s">
        <v>467</v>
      </c>
      <c r="H314" s="153">
        <v>17</v>
      </c>
      <c r="I314" s="154"/>
      <c r="L314" s="149"/>
      <c r="M314" s="155"/>
      <c r="T314" s="156"/>
      <c r="AT314" s="151" t="s">
        <v>165</v>
      </c>
      <c r="AU314" s="151" t="s">
        <v>89</v>
      </c>
      <c r="AV314" s="12" t="s">
        <v>89</v>
      </c>
      <c r="AW314" s="12" t="s">
        <v>35</v>
      </c>
      <c r="AX314" s="12" t="s">
        <v>79</v>
      </c>
      <c r="AY314" s="151" t="s">
        <v>141</v>
      </c>
    </row>
    <row r="315" spans="2:65" s="12" customFormat="1" ht="11.25" x14ac:dyDescent="0.2">
      <c r="B315" s="149"/>
      <c r="D315" s="150" t="s">
        <v>165</v>
      </c>
      <c r="E315" s="151" t="s">
        <v>1</v>
      </c>
      <c r="F315" s="152" t="s">
        <v>468</v>
      </c>
      <c r="H315" s="153">
        <v>5</v>
      </c>
      <c r="I315" s="154"/>
      <c r="L315" s="149"/>
      <c r="M315" s="155"/>
      <c r="T315" s="156"/>
      <c r="AT315" s="151" t="s">
        <v>165</v>
      </c>
      <c r="AU315" s="151" t="s">
        <v>89</v>
      </c>
      <c r="AV315" s="12" t="s">
        <v>89</v>
      </c>
      <c r="AW315" s="12" t="s">
        <v>35</v>
      </c>
      <c r="AX315" s="12" t="s">
        <v>79</v>
      </c>
      <c r="AY315" s="151" t="s">
        <v>141</v>
      </c>
    </row>
    <row r="316" spans="2:65" s="14" customFormat="1" ht="11.25" x14ac:dyDescent="0.2">
      <c r="B316" s="169"/>
      <c r="D316" s="150" t="s">
        <v>165</v>
      </c>
      <c r="E316" s="170" t="s">
        <v>1</v>
      </c>
      <c r="F316" s="171" t="s">
        <v>216</v>
      </c>
      <c r="H316" s="172">
        <v>49</v>
      </c>
      <c r="I316" s="173"/>
      <c r="L316" s="169"/>
      <c r="M316" s="174"/>
      <c r="T316" s="175"/>
      <c r="AT316" s="170" t="s">
        <v>165</v>
      </c>
      <c r="AU316" s="170" t="s">
        <v>89</v>
      </c>
      <c r="AV316" s="14" t="s">
        <v>158</v>
      </c>
      <c r="AW316" s="14" t="s">
        <v>35</v>
      </c>
      <c r="AX316" s="14" t="s">
        <v>87</v>
      </c>
      <c r="AY316" s="170" t="s">
        <v>141</v>
      </c>
    </row>
    <row r="317" spans="2:65" s="11" customFormat="1" ht="22.9" customHeight="1" x14ac:dyDescent="0.2">
      <c r="B317" s="124"/>
      <c r="D317" s="125" t="s">
        <v>78</v>
      </c>
      <c r="E317" s="134" t="s">
        <v>140</v>
      </c>
      <c r="F317" s="134" t="s">
        <v>469</v>
      </c>
      <c r="I317" s="127"/>
      <c r="J317" s="135">
        <f>BK317</f>
        <v>0</v>
      </c>
      <c r="L317" s="124"/>
      <c r="M317" s="129"/>
      <c r="P317" s="130">
        <f>SUM(P318:P428)</f>
        <v>0</v>
      </c>
      <c r="R317" s="130">
        <f>SUM(R318:R428)</f>
        <v>521.9191184</v>
      </c>
      <c r="T317" s="131">
        <f>SUM(T318:T428)</f>
        <v>0</v>
      </c>
      <c r="AR317" s="125" t="s">
        <v>87</v>
      </c>
      <c r="AT317" s="132" t="s">
        <v>78</v>
      </c>
      <c r="AU317" s="132" t="s">
        <v>87</v>
      </c>
      <c r="AY317" s="125" t="s">
        <v>141</v>
      </c>
      <c r="BK317" s="133">
        <f>SUM(BK318:BK428)</f>
        <v>0</v>
      </c>
    </row>
    <row r="318" spans="2:65" s="1" customFormat="1" ht="24.2" customHeight="1" x14ac:dyDescent="0.2">
      <c r="B318" s="32"/>
      <c r="C318" s="136" t="s">
        <v>470</v>
      </c>
      <c r="D318" s="136" t="s">
        <v>144</v>
      </c>
      <c r="E318" s="137" t="s">
        <v>471</v>
      </c>
      <c r="F318" s="138" t="s">
        <v>472</v>
      </c>
      <c r="G318" s="139" t="s">
        <v>209</v>
      </c>
      <c r="H318" s="140">
        <v>140.52000000000001</v>
      </c>
      <c r="I318" s="141"/>
      <c r="J318" s="142">
        <f>ROUND(I318*H318,2)</f>
        <v>0</v>
      </c>
      <c r="K318" s="138" t="s">
        <v>210</v>
      </c>
      <c r="L318" s="32"/>
      <c r="M318" s="143" t="s">
        <v>1</v>
      </c>
      <c r="N318" s="144" t="s">
        <v>44</v>
      </c>
      <c r="P318" s="145">
        <f>O318*H318</f>
        <v>0</v>
      </c>
      <c r="Q318" s="145">
        <v>0</v>
      </c>
      <c r="R318" s="145">
        <f>Q318*H318</f>
        <v>0</v>
      </c>
      <c r="S318" s="145">
        <v>0</v>
      </c>
      <c r="T318" s="146">
        <f>S318*H318</f>
        <v>0</v>
      </c>
      <c r="AR318" s="147" t="s">
        <v>158</v>
      </c>
      <c r="AT318" s="147" t="s">
        <v>144</v>
      </c>
      <c r="AU318" s="147" t="s">
        <v>89</v>
      </c>
      <c r="AY318" s="17" t="s">
        <v>141</v>
      </c>
      <c r="BE318" s="148">
        <f>IF(N318="základní",J318,0)</f>
        <v>0</v>
      </c>
      <c r="BF318" s="148">
        <f>IF(N318="snížená",J318,0)</f>
        <v>0</v>
      </c>
      <c r="BG318" s="148">
        <f>IF(N318="zákl. přenesená",J318,0)</f>
        <v>0</v>
      </c>
      <c r="BH318" s="148">
        <f>IF(N318="sníž. přenesená",J318,0)</f>
        <v>0</v>
      </c>
      <c r="BI318" s="148">
        <f>IF(N318="nulová",J318,0)</f>
        <v>0</v>
      </c>
      <c r="BJ318" s="17" t="s">
        <v>87</v>
      </c>
      <c r="BK318" s="148">
        <f>ROUND(I318*H318,2)</f>
        <v>0</v>
      </c>
      <c r="BL318" s="17" t="s">
        <v>158</v>
      </c>
      <c r="BM318" s="147" t="s">
        <v>473</v>
      </c>
    </row>
    <row r="319" spans="2:65" s="1" customFormat="1" ht="29.25" x14ac:dyDescent="0.2">
      <c r="B319" s="32"/>
      <c r="D319" s="150" t="s">
        <v>212</v>
      </c>
      <c r="F319" s="166" t="s">
        <v>371</v>
      </c>
      <c r="I319" s="167"/>
      <c r="L319" s="32"/>
      <c r="M319" s="168"/>
      <c r="T319" s="56"/>
      <c r="AT319" s="17" t="s">
        <v>212</v>
      </c>
      <c r="AU319" s="17" t="s">
        <v>89</v>
      </c>
    </row>
    <row r="320" spans="2:65" s="12" customFormat="1" ht="11.25" x14ac:dyDescent="0.2">
      <c r="B320" s="149"/>
      <c r="D320" s="150" t="s">
        <v>165</v>
      </c>
      <c r="E320" s="151" t="s">
        <v>1</v>
      </c>
      <c r="F320" s="152" t="s">
        <v>474</v>
      </c>
      <c r="H320" s="153">
        <v>140.52000000000001</v>
      </c>
      <c r="I320" s="154"/>
      <c r="L320" s="149"/>
      <c r="M320" s="155"/>
      <c r="T320" s="156"/>
      <c r="AT320" s="151" t="s">
        <v>165</v>
      </c>
      <c r="AU320" s="151" t="s">
        <v>89</v>
      </c>
      <c r="AV320" s="12" t="s">
        <v>89</v>
      </c>
      <c r="AW320" s="12" t="s">
        <v>35</v>
      </c>
      <c r="AX320" s="12" t="s">
        <v>87</v>
      </c>
      <c r="AY320" s="151" t="s">
        <v>141</v>
      </c>
    </row>
    <row r="321" spans="2:65" s="1" customFormat="1" ht="24.2" customHeight="1" x14ac:dyDescent="0.2">
      <c r="B321" s="32"/>
      <c r="C321" s="136" t="s">
        <v>475</v>
      </c>
      <c r="D321" s="136" t="s">
        <v>144</v>
      </c>
      <c r="E321" s="137" t="s">
        <v>476</v>
      </c>
      <c r="F321" s="138" t="s">
        <v>477</v>
      </c>
      <c r="G321" s="139" t="s">
        <v>209</v>
      </c>
      <c r="H321" s="140">
        <v>225.39500000000001</v>
      </c>
      <c r="I321" s="141"/>
      <c r="J321" s="142">
        <f>ROUND(I321*H321,2)</f>
        <v>0</v>
      </c>
      <c r="K321" s="138" t="s">
        <v>210</v>
      </c>
      <c r="L321" s="32"/>
      <c r="M321" s="143" t="s">
        <v>1</v>
      </c>
      <c r="N321" s="144" t="s">
        <v>44</v>
      </c>
      <c r="P321" s="145">
        <f>O321*H321</f>
        <v>0</v>
      </c>
      <c r="Q321" s="145">
        <v>0</v>
      </c>
      <c r="R321" s="145">
        <f>Q321*H321</f>
        <v>0</v>
      </c>
      <c r="S321" s="145">
        <v>0</v>
      </c>
      <c r="T321" s="146">
        <f>S321*H321</f>
        <v>0</v>
      </c>
      <c r="AR321" s="147" t="s">
        <v>158</v>
      </c>
      <c r="AT321" s="147" t="s">
        <v>144</v>
      </c>
      <c r="AU321" s="147" t="s">
        <v>89</v>
      </c>
      <c r="AY321" s="17" t="s">
        <v>141</v>
      </c>
      <c r="BE321" s="148">
        <f>IF(N321="základní",J321,0)</f>
        <v>0</v>
      </c>
      <c r="BF321" s="148">
        <f>IF(N321="snížená",J321,0)</f>
        <v>0</v>
      </c>
      <c r="BG321" s="148">
        <f>IF(N321="zákl. přenesená",J321,0)</f>
        <v>0</v>
      </c>
      <c r="BH321" s="148">
        <f>IF(N321="sníž. přenesená",J321,0)</f>
        <v>0</v>
      </c>
      <c r="BI321" s="148">
        <f>IF(N321="nulová",J321,0)</f>
        <v>0</v>
      </c>
      <c r="BJ321" s="17" t="s">
        <v>87</v>
      </c>
      <c r="BK321" s="148">
        <f>ROUND(I321*H321,2)</f>
        <v>0</v>
      </c>
      <c r="BL321" s="17" t="s">
        <v>158</v>
      </c>
      <c r="BM321" s="147" t="s">
        <v>478</v>
      </c>
    </row>
    <row r="322" spans="2:65" s="1" customFormat="1" ht="29.25" x14ac:dyDescent="0.2">
      <c r="B322" s="32"/>
      <c r="D322" s="150" t="s">
        <v>212</v>
      </c>
      <c r="F322" s="166" t="s">
        <v>371</v>
      </c>
      <c r="I322" s="167"/>
      <c r="L322" s="32"/>
      <c r="M322" s="168"/>
      <c r="T322" s="56"/>
      <c r="AT322" s="17" t="s">
        <v>212</v>
      </c>
      <c r="AU322" s="17" t="s">
        <v>89</v>
      </c>
    </row>
    <row r="323" spans="2:65" s="12" customFormat="1" ht="11.25" x14ac:dyDescent="0.2">
      <c r="B323" s="149"/>
      <c r="D323" s="150" t="s">
        <v>165</v>
      </c>
      <c r="E323" s="151" t="s">
        <v>1</v>
      </c>
      <c r="F323" s="152" t="s">
        <v>479</v>
      </c>
      <c r="H323" s="153">
        <v>222.155</v>
      </c>
      <c r="I323" s="154"/>
      <c r="L323" s="149"/>
      <c r="M323" s="155"/>
      <c r="T323" s="156"/>
      <c r="AT323" s="151" t="s">
        <v>165</v>
      </c>
      <c r="AU323" s="151" t="s">
        <v>89</v>
      </c>
      <c r="AV323" s="12" t="s">
        <v>89</v>
      </c>
      <c r="AW323" s="12" t="s">
        <v>35</v>
      </c>
      <c r="AX323" s="12" t="s">
        <v>79</v>
      </c>
      <c r="AY323" s="151" t="s">
        <v>141</v>
      </c>
    </row>
    <row r="324" spans="2:65" s="12" customFormat="1" ht="11.25" x14ac:dyDescent="0.2">
      <c r="B324" s="149"/>
      <c r="D324" s="150" t="s">
        <v>165</v>
      </c>
      <c r="E324" s="151" t="s">
        <v>1</v>
      </c>
      <c r="F324" s="152" t="s">
        <v>480</v>
      </c>
      <c r="H324" s="153">
        <v>3.24</v>
      </c>
      <c r="I324" s="154"/>
      <c r="L324" s="149"/>
      <c r="M324" s="155"/>
      <c r="T324" s="156"/>
      <c r="AT324" s="151" t="s">
        <v>165</v>
      </c>
      <c r="AU324" s="151" t="s">
        <v>89</v>
      </c>
      <c r="AV324" s="12" t="s">
        <v>89</v>
      </c>
      <c r="AW324" s="12" t="s">
        <v>35</v>
      </c>
      <c r="AX324" s="12" t="s">
        <v>79</v>
      </c>
      <c r="AY324" s="151" t="s">
        <v>141</v>
      </c>
    </row>
    <row r="325" spans="2:65" s="14" customFormat="1" ht="11.25" x14ac:dyDescent="0.2">
      <c r="B325" s="169"/>
      <c r="D325" s="150" t="s">
        <v>165</v>
      </c>
      <c r="E325" s="170" t="s">
        <v>1</v>
      </c>
      <c r="F325" s="171" t="s">
        <v>216</v>
      </c>
      <c r="H325" s="172">
        <v>225.39500000000001</v>
      </c>
      <c r="I325" s="173"/>
      <c r="L325" s="169"/>
      <c r="M325" s="174"/>
      <c r="T325" s="175"/>
      <c r="AT325" s="170" t="s">
        <v>165</v>
      </c>
      <c r="AU325" s="170" t="s">
        <v>89</v>
      </c>
      <c r="AV325" s="14" t="s">
        <v>158</v>
      </c>
      <c r="AW325" s="14" t="s">
        <v>35</v>
      </c>
      <c r="AX325" s="14" t="s">
        <v>87</v>
      </c>
      <c r="AY325" s="170" t="s">
        <v>141</v>
      </c>
    </row>
    <row r="326" spans="2:65" s="1" customFormat="1" ht="24.2" customHeight="1" x14ac:dyDescent="0.2">
      <c r="B326" s="32"/>
      <c r="C326" s="136" t="s">
        <v>481</v>
      </c>
      <c r="D326" s="136" t="s">
        <v>144</v>
      </c>
      <c r="E326" s="137" t="s">
        <v>482</v>
      </c>
      <c r="F326" s="138" t="s">
        <v>483</v>
      </c>
      <c r="G326" s="139" t="s">
        <v>209</v>
      </c>
      <c r="H326" s="140">
        <v>2421</v>
      </c>
      <c r="I326" s="141"/>
      <c r="J326" s="142">
        <f>ROUND(I326*H326,2)</f>
        <v>0</v>
      </c>
      <c r="K326" s="138" t="s">
        <v>210</v>
      </c>
      <c r="L326" s="32"/>
      <c r="M326" s="143" t="s">
        <v>1</v>
      </c>
      <c r="N326" s="144" t="s">
        <v>44</v>
      </c>
      <c r="P326" s="145">
        <f>O326*H326</f>
        <v>0</v>
      </c>
      <c r="Q326" s="145">
        <v>0</v>
      </c>
      <c r="R326" s="145">
        <f>Q326*H326</f>
        <v>0</v>
      </c>
      <c r="S326" s="145">
        <v>0</v>
      </c>
      <c r="T326" s="146">
        <f>S326*H326</f>
        <v>0</v>
      </c>
      <c r="AR326" s="147" t="s">
        <v>158</v>
      </c>
      <c r="AT326" s="147" t="s">
        <v>144</v>
      </c>
      <c r="AU326" s="147" t="s">
        <v>89</v>
      </c>
      <c r="AY326" s="17" t="s">
        <v>141</v>
      </c>
      <c r="BE326" s="148">
        <f>IF(N326="základní",J326,0)</f>
        <v>0</v>
      </c>
      <c r="BF326" s="148">
        <f>IF(N326="snížená",J326,0)</f>
        <v>0</v>
      </c>
      <c r="BG326" s="148">
        <f>IF(N326="zákl. přenesená",J326,0)</f>
        <v>0</v>
      </c>
      <c r="BH326" s="148">
        <f>IF(N326="sníž. přenesená",J326,0)</f>
        <v>0</v>
      </c>
      <c r="BI326" s="148">
        <f>IF(N326="nulová",J326,0)</f>
        <v>0</v>
      </c>
      <c r="BJ326" s="17" t="s">
        <v>87</v>
      </c>
      <c r="BK326" s="148">
        <f>ROUND(I326*H326,2)</f>
        <v>0</v>
      </c>
      <c r="BL326" s="17" t="s">
        <v>158</v>
      </c>
      <c r="BM326" s="147" t="s">
        <v>484</v>
      </c>
    </row>
    <row r="327" spans="2:65" s="1" customFormat="1" ht="29.25" x14ac:dyDescent="0.2">
      <c r="B327" s="32"/>
      <c r="D327" s="150" t="s">
        <v>212</v>
      </c>
      <c r="F327" s="166" t="s">
        <v>371</v>
      </c>
      <c r="I327" s="167"/>
      <c r="L327" s="32"/>
      <c r="M327" s="168"/>
      <c r="T327" s="56"/>
      <c r="AT327" s="17" t="s">
        <v>212</v>
      </c>
      <c r="AU327" s="17" t="s">
        <v>89</v>
      </c>
    </row>
    <row r="328" spans="2:65" s="12" customFormat="1" ht="11.25" x14ac:dyDescent="0.2">
      <c r="B328" s="149"/>
      <c r="D328" s="150" t="s">
        <v>165</v>
      </c>
      <c r="E328" s="151" t="s">
        <v>1</v>
      </c>
      <c r="F328" s="152" t="s">
        <v>485</v>
      </c>
      <c r="H328" s="153">
        <v>13</v>
      </c>
      <c r="I328" s="154"/>
      <c r="L328" s="149"/>
      <c r="M328" s="155"/>
      <c r="T328" s="156"/>
      <c r="AT328" s="151" t="s">
        <v>165</v>
      </c>
      <c r="AU328" s="151" t="s">
        <v>89</v>
      </c>
      <c r="AV328" s="12" t="s">
        <v>89</v>
      </c>
      <c r="AW328" s="12" t="s">
        <v>35</v>
      </c>
      <c r="AX328" s="12" t="s">
        <v>79</v>
      </c>
      <c r="AY328" s="151" t="s">
        <v>141</v>
      </c>
    </row>
    <row r="329" spans="2:65" s="12" customFormat="1" ht="11.25" x14ac:dyDescent="0.2">
      <c r="B329" s="149"/>
      <c r="D329" s="150" t="s">
        <v>165</v>
      </c>
      <c r="E329" s="151" t="s">
        <v>1</v>
      </c>
      <c r="F329" s="152" t="s">
        <v>486</v>
      </c>
      <c r="H329" s="153">
        <v>42</v>
      </c>
      <c r="I329" s="154"/>
      <c r="L329" s="149"/>
      <c r="M329" s="155"/>
      <c r="T329" s="156"/>
      <c r="AT329" s="151" t="s">
        <v>165</v>
      </c>
      <c r="AU329" s="151" t="s">
        <v>89</v>
      </c>
      <c r="AV329" s="12" t="s">
        <v>89</v>
      </c>
      <c r="AW329" s="12" t="s">
        <v>35</v>
      </c>
      <c r="AX329" s="12" t="s">
        <v>79</v>
      </c>
      <c r="AY329" s="151" t="s">
        <v>141</v>
      </c>
    </row>
    <row r="330" spans="2:65" s="12" customFormat="1" ht="22.5" x14ac:dyDescent="0.2">
      <c r="B330" s="149"/>
      <c r="D330" s="150" t="s">
        <v>165</v>
      </c>
      <c r="E330" s="151" t="s">
        <v>1</v>
      </c>
      <c r="F330" s="152" t="s">
        <v>487</v>
      </c>
      <c r="H330" s="153">
        <v>515</v>
      </c>
      <c r="I330" s="154"/>
      <c r="L330" s="149"/>
      <c r="M330" s="155"/>
      <c r="T330" s="156"/>
      <c r="AT330" s="151" t="s">
        <v>165</v>
      </c>
      <c r="AU330" s="151" t="s">
        <v>89</v>
      </c>
      <c r="AV330" s="12" t="s">
        <v>89</v>
      </c>
      <c r="AW330" s="12" t="s">
        <v>35</v>
      </c>
      <c r="AX330" s="12" t="s">
        <v>79</v>
      </c>
      <c r="AY330" s="151" t="s">
        <v>141</v>
      </c>
    </row>
    <row r="331" spans="2:65" s="12" customFormat="1" ht="22.5" x14ac:dyDescent="0.2">
      <c r="B331" s="149"/>
      <c r="D331" s="150" t="s">
        <v>165</v>
      </c>
      <c r="E331" s="151" t="s">
        <v>1</v>
      </c>
      <c r="F331" s="152" t="s">
        <v>488</v>
      </c>
      <c r="H331" s="153">
        <v>251</v>
      </c>
      <c r="I331" s="154"/>
      <c r="L331" s="149"/>
      <c r="M331" s="155"/>
      <c r="T331" s="156"/>
      <c r="AT331" s="151" t="s">
        <v>165</v>
      </c>
      <c r="AU331" s="151" t="s">
        <v>89</v>
      </c>
      <c r="AV331" s="12" t="s">
        <v>89</v>
      </c>
      <c r="AW331" s="12" t="s">
        <v>35</v>
      </c>
      <c r="AX331" s="12" t="s">
        <v>79</v>
      </c>
      <c r="AY331" s="151" t="s">
        <v>141</v>
      </c>
    </row>
    <row r="332" spans="2:65" s="12" customFormat="1" ht="22.5" x14ac:dyDescent="0.2">
      <c r="B332" s="149"/>
      <c r="D332" s="150" t="s">
        <v>165</v>
      </c>
      <c r="E332" s="151" t="s">
        <v>1</v>
      </c>
      <c r="F332" s="152" t="s">
        <v>489</v>
      </c>
      <c r="H332" s="153">
        <v>532</v>
      </c>
      <c r="I332" s="154"/>
      <c r="L332" s="149"/>
      <c r="M332" s="155"/>
      <c r="T332" s="156"/>
      <c r="AT332" s="151" t="s">
        <v>165</v>
      </c>
      <c r="AU332" s="151" t="s">
        <v>89</v>
      </c>
      <c r="AV332" s="12" t="s">
        <v>89</v>
      </c>
      <c r="AW332" s="12" t="s">
        <v>35</v>
      </c>
      <c r="AX332" s="12" t="s">
        <v>79</v>
      </c>
      <c r="AY332" s="151" t="s">
        <v>141</v>
      </c>
    </row>
    <row r="333" spans="2:65" s="12" customFormat="1" ht="11.25" x14ac:dyDescent="0.2">
      <c r="B333" s="149"/>
      <c r="D333" s="150" t="s">
        <v>165</v>
      </c>
      <c r="E333" s="151" t="s">
        <v>1</v>
      </c>
      <c r="F333" s="152" t="s">
        <v>490</v>
      </c>
      <c r="H333" s="153">
        <v>130</v>
      </c>
      <c r="I333" s="154"/>
      <c r="L333" s="149"/>
      <c r="M333" s="155"/>
      <c r="T333" s="156"/>
      <c r="AT333" s="151" t="s">
        <v>165</v>
      </c>
      <c r="AU333" s="151" t="s">
        <v>89</v>
      </c>
      <c r="AV333" s="12" t="s">
        <v>89</v>
      </c>
      <c r="AW333" s="12" t="s">
        <v>35</v>
      </c>
      <c r="AX333" s="12" t="s">
        <v>79</v>
      </c>
      <c r="AY333" s="151" t="s">
        <v>141</v>
      </c>
    </row>
    <row r="334" spans="2:65" s="15" customFormat="1" ht="11.25" x14ac:dyDescent="0.2">
      <c r="B334" s="176"/>
      <c r="D334" s="150" t="s">
        <v>165</v>
      </c>
      <c r="E334" s="177" t="s">
        <v>1</v>
      </c>
      <c r="F334" s="178" t="s">
        <v>267</v>
      </c>
      <c r="H334" s="179">
        <v>1483</v>
      </c>
      <c r="I334" s="180"/>
      <c r="L334" s="176"/>
      <c r="M334" s="181"/>
      <c r="T334" s="182"/>
      <c r="AT334" s="177" t="s">
        <v>165</v>
      </c>
      <c r="AU334" s="177" t="s">
        <v>89</v>
      </c>
      <c r="AV334" s="15" t="s">
        <v>154</v>
      </c>
      <c r="AW334" s="15" t="s">
        <v>35</v>
      </c>
      <c r="AX334" s="15" t="s">
        <v>79</v>
      </c>
      <c r="AY334" s="177" t="s">
        <v>141</v>
      </c>
    </row>
    <row r="335" spans="2:65" s="13" customFormat="1" ht="22.5" x14ac:dyDescent="0.2">
      <c r="B335" s="157"/>
      <c r="D335" s="150" t="s">
        <v>165</v>
      </c>
      <c r="E335" s="158" t="s">
        <v>1</v>
      </c>
      <c r="F335" s="159" t="s">
        <v>491</v>
      </c>
      <c r="H335" s="158" t="s">
        <v>1</v>
      </c>
      <c r="I335" s="160"/>
      <c r="L335" s="157"/>
      <c r="M335" s="161"/>
      <c r="T335" s="162"/>
      <c r="AT335" s="158" t="s">
        <v>165</v>
      </c>
      <c r="AU335" s="158" t="s">
        <v>89</v>
      </c>
      <c r="AV335" s="13" t="s">
        <v>87</v>
      </c>
      <c r="AW335" s="13" t="s">
        <v>35</v>
      </c>
      <c r="AX335" s="13" t="s">
        <v>79</v>
      </c>
      <c r="AY335" s="158" t="s">
        <v>141</v>
      </c>
    </row>
    <row r="336" spans="2:65" s="12" customFormat="1" ht="11.25" x14ac:dyDescent="0.2">
      <c r="B336" s="149"/>
      <c r="D336" s="150" t="s">
        <v>165</v>
      </c>
      <c r="E336" s="151" t="s">
        <v>1</v>
      </c>
      <c r="F336" s="152" t="s">
        <v>492</v>
      </c>
      <c r="H336" s="153">
        <v>469</v>
      </c>
      <c r="I336" s="154"/>
      <c r="L336" s="149"/>
      <c r="M336" s="155"/>
      <c r="T336" s="156"/>
      <c r="AT336" s="151" t="s">
        <v>165</v>
      </c>
      <c r="AU336" s="151" t="s">
        <v>89</v>
      </c>
      <c r="AV336" s="12" t="s">
        <v>89</v>
      </c>
      <c r="AW336" s="12" t="s">
        <v>35</v>
      </c>
      <c r="AX336" s="12" t="s">
        <v>79</v>
      </c>
      <c r="AY336" s="151" t="s">
        <v>141</v>
      </c>
    </row>
    <row r="337" spans="2:65" s="12" customFormat="1" ht="11.25" x14ac:dyDescent="0.2">
      <c r="B337" s="149"/>
      <c r="D337" s="150" t="s">
        <v>165</v>
      </c>
      <c r="E337" s="151" t="s">
        <v>1</v>
      </c>
      <c r="F337" s="152" t="s">
        <v>493</v>
      </c>
      <c r="H337" s="153">
        <v>469</v>
      </c>
      <c r="I337" s="154"/>
      <c r="L337" s="149"/>
      <c r="M337" s="155"/>
      <c r="T337" s="156"/>
      <c r="AT337" s="151" t="s">
        <v>165</v>
      </c>
      <c r="AU337" s="151" t="s">
        <v>89</v>
      </c>
      <c r="AV337" s="12" t="s">
        <v>89</v>
      </c>
      <c r="AW337" s="12" t="s">
        <v>35</v>
      </c>
      <c r="AX337" s="12" t="s">
        <v>79</v>
      </c>
      <c r="AY337" s="151" t="s">
        <v>141</v>
      </c>
    </row>
    <row r="338" spans="2:65" s="15" customFormat="1" ht="11.25" x14ac:dyDescent="0.2">
      <c r="B338" s="176"/>
      <c r="D338" s="150" t="s">
        <v>165</v>
      </c>
      <c r="E338" s="177" t="s">
        <v>1</v>
      </c>
      <c r="F338" s="178" t="s">
        <v>267</v>
      </c>
      <c r="H338" s="179">
        <v>938</v>
      </c>
      <c r="I338" s="180"/>
      <c r="L338" s="176"/>
      <c r="M338" s="181"/>
      <c r="T338" s="182"/>
      <c r="AT338" s="177" t="s">
        <v>165</v>
      </c>
      <c r="AU338" s="177" t="s">
        <v>89</v>
      </c>
      <c r="AV338" s="15" t="s">
        <v>154</v>
      </c>
      <c r="AW338" s="15" t="s">
        <v>35</v>
      </c>
      <c r="AX338" s="15" t="s">
        <v>79</v>
      </c>
      <c r="AY338" s="177" t="s">
        <v>141</v>
      </c>
    </row>
    <row r="339" spans="2:65" s="14" customFormat="1" ht="11.25" x14ac:dyDescent="0.2">
      <c r="B339" s="169"/>
      <c r="D339" s="150" t="s">
        <v>165</v>
      </c>
      <c r="E339" s="170" t="s">
        <v>1</v>
      </c>
      <c r="F339" s="171" t="s">
        <v>216</v>
      </c>
      <c r="H339" s="172">
        <v>2421</v>
      </c>
      <c r="I339" s="173"/>
      <c r="L339" s="169"/>
      <c r="M339" s="174"/>
      <c r="T339" s="175"/>
      <c r="AT339" s="170" t="s">
        <v>165</v>
      </c>
      <c r="AU339" s="170" t="s">
        <v>89</v>
      </c>
      <c r="AV339" s="14" t="s">
        <v>158</v>
      </c>
      <c r="AW339" s="14" t="s">
        <v>35</v>
      </c>
      <c r="AX339" s="14" t="s">
        <v>87</v>
      </c>
      <c r="AY339" s="170" t="s">
        <v>141</v>
      </c>
    </row>
    <row r="340" spans="2:65" s="1" customFormat="1" ht="33" customHeight="1" x14ac:dyDescent="0.2">
      <c r="B340" s="32"/>
      <c r="C340" s="136" t="s">
        <v>494</v>
      </c>
      <c r="D340" s="136" t="s">
        <v>144</v>
      </c>
      <c r="E340" s="137" t="s">
        <v>495</v>
      </c>
      <c r="F340" s="138" t="s">
        <v>496</v>
      </c>
      <c r="G340" s="139" t="s">
        <v>209</v>
      </c>
      <c r="H340" s="140">
        <v>316</v>
      </c>
      <c r="I340" s="141"/>
      <c r="J340" s="142">
        <f>ROUND(I340*H340,2)</f>
        <v>0</v>
      </c>
      <c r="K340" s="138" t="s">
        <v>210</v>
      </c>
      <c r="L340" s="32"/>
      <c r="M340" s="143" t="s">
        <v>1</v>
      </c>
      <c r="N340" s="144" t="s">
        <v>44</v>
      </c>
      <c r="P340" s="145">
        <f>O340*H340</f>
        <v>0</v>
      </c>
      <c r="Q340" s="145">
        <v>0</v>
      </c>
      <c r="R340" s="145">
        <f>Q340*H340</f>
        <v>0</v>
      </c>
      <c r="S340" s="145">
        <v>0</v>
      </c>
      <c r="T340" s="146">
        <f>S340*H340</f>
        <v>0</v>
      </c>
      <c r="AR340" s="147" t="s">
        <v>158</v>
      </c>
      <c r="AT340" s="147" t="s">
        <v>144</v>
      </c>
      <c r="AU340" s="147" t="s">
        <v>89</v>
      </c>
      <c r="AY340" s="17" t="s">
        <v>141</v>
      </c>
      <c r="BE340" s="148">
        <f>IF(N340="základní",J340,0)</f>
        <v>0</v>
      </c>
      <c r="BF340" s="148">
        <f>IF(N340="snížená",J340,0)</f>
        <v>0</v>
      </c>
      <c r="BG340" s="148">
        <f>IF(N340="zákl. přenesená",J340,0)</f>
        <v>0</v>
      </c>
      <c r="BH340" s="148">
        <f>IF(N340="sníž. přenesená",J340,0)</f>
        <v>0</v>
      </c>
      <c r="BI340" s="148">
        <f>IF(N340="nulová",J340,0)</f>
        <v>0</v>
      </c>
      <c r="BJ340" s="17" t="s">
        <v>87</v>
      </c>
      <c r="BK340" s="148">
        <f>ROUND(I340*H340,2)</f>
        <v>0</v>
      </c>
      <c r="BL340" s="17" t="s">
        <v>158</v>
      </c>
      <c r="BM340" s="147" t="s">
        <v>497</v>
      </c>
    </row>
    <row r="341" spans="2:65" s="1" customFormat="1" ht="29.25" x14ac:dyDescent="0.2">
      <c r="B341" s="32"/>
      <c r="D341" s="150" t="s">
        <v>212</v>
      </c>
      <c r="F341" s="166" t="s">
        <v>371</v>
      </c>
      <c r="I341" s="167"/>
      <c r="L341" s="32"/>
      <c r="M341" s="168"/>
      <c r="T341" s="56"/>
      <c r="AT341" s="17" t="s">
        <v>212</v>
      </c>
      <c r="AU341" s="17" t="s">
        <v>89</v>
      </c>
    </row>
    <row r="342" spans="2:65" s="13" customFormat="1" ht="11.25" x14ac:dyDescent="0.2">
      <c r="B342" s="157"/>
      <c r="D342" s="150" t="s">
        <v>165</v>
      </c>
      <c r="E342" s="158" t="s">
        <v>1</v>
      </c>
      <c r="F342" s="159" t="s">
        <v>498</v>
      </c>
      <c r="H342" s="158" t="s">
        <v>1</v>
      </c>
      <c r="I342" s="160"/>
      <c r="L342" s="157"/>
      <c r="M342" s="161"/>
      <c r="T342" s="162"/>
      <c r="AT342" s="158" t="s">
        <v>165</v>
      </c>
      <c r="AU342" s="158" t="s">
        <v>89</v>
      </c>
      <c r="AV342" s="13" t="s">
        <v>87</v>
      </c>
      <c r="AW342" s="13" t="s">
        <v>35</v>
      </c>
      <c r="AX342" s="13" t="s">
        <v>79</v>
      </c>
      <c r="AY342" s="158" t="s">
        <v>141</v>
      </c>
    </row>
    <row r="343" spans="2:65" s="12" customFormat="1" ht="11.25" x14ac:dyDescent="0.2">
      <c r="B343" s="149"/>
      <c r="D343" s="150" t="s">
        <v>165</v>
      </c>
      <c r="E343" s="151" t="s">
        <v>1</v>
      </c>
      <c r="F343" s="152" t="s">
        <v>499</v>
      </c>
      <c r="H343" s="153">
        <v>130</v>
      </c>
      <c r="I343" s="154"/>
      <c r="L343" s="149"/>
      <c r="M343" s="155"/>
      <c r="T343" s="156"/>
      <c r="AT343" s="151" t="s">
        <v>165</v>
      </c>
      <c r="AU343" s="151" t="s">
        <v>89</v>
      </c>
      <c r="AV343" s="12" t="s">
        <v>89</v>
      </c>
      <c r="AW343" s="12" t="s">
        <v>35</v>
      </c>
      <c r="AX343" s="12" t="s">
        <v>79</v>
      </c>
      <c r="AY343" s="151" t="s">
        <v>141</v>
      </c>
    </row>
    <row r="344" spans="2:65" s="12" customFormat="1" ht="11.25" x14ac:dyDescent="0.2">
      <c r="B344" s="149"/>
      <c r="D344" s="150" t="s">
        <v>165</v>
      </c>
      <c r="E344" s="151" t="s">
        <v>1</v>
      </c>
      <c r="F344" s="152" t="s">
        <v>246</v>
      </c>
      <c r="H344" s="153">
        <v>186</v>
      </c>
      <c r="I344" s="154"/>
      <c r="L344" s="149"/>
      <c r="M344" s="155"/>
      <c r="T344" s="156"/>
      <c r="AT344" s="151" t="s">
        <v>165</v>
      </c>
      <c r="AU344" s="151" t="s">
        <v>89</v>
      </c>
      <c r="AV344" s="12" t="s">
        <v>89</v>
      </c>
      <c r="AW344" s="12" t="s">
        <v>35</v>
      </c>
      <c r="AX344" s="12" t="s">
        <v>79</v>
      </c>
      <c r="AY344" s="151" t="s">
        <v>141</v>
      </c>
    </row>
    <row r="345" spans="2:65" s="14" customFormat="1" ht="11.25" x14ac:dyDescent="0.2">
      <c r="B345" s="169"/>
      <c r="D345" s="150" t="s">
        <v>165</v>
      </c>
      <c r="E345" s="170" t="s">
        <v>1</v>
      </c>
      <c r="F345" s="171" t="s">
        <v>216</v>
      </c>
      <c r="H345" s="172">
        <v>316</v>
      </c>
      <c r="I345" s="173"/>
      <c r="L345" s="169"/>
      <c r="M345" s="174"/>
      <c r="T345" s="175"/>
      <c r="AT345" s="170" t="s">
        <v>165</v>
      </c>
      <c r="AU345" s="170" t="s">
        <v>89</v>
      </c>
      <c r="AV345" s="14" t="s">
        <v>158</v>
      </c>
      <c r="AW345" s="14" t="s">
        <v>35</v>
      </c>
      <c r="AX345" s="14" t="s">
        <v>87</v>
      </c>
      <c r="AY345" s="170" t="s">
        <v>141</v>
      </c>
    </row>
    <row r="346" spans="2:65" s="1" customFormat="1" ht="24.2" customHeight="1" x14ac:dyDescent="0.2">
      <c r="B346" s="32"/>
      <c r="C346" s="136" t="s">
        <v>500</v>
      </c>
      <c r="D346" s="136" t="s">
        <v>144</v>
      </c>
      <c r="E346" s="137" t="s">
        <v>501</v>
      </c>
      <c r="F346" s="138" t="s">
        <v>502</v>
      </c>
      <c r="G346" s="139" t="s">
        <v>209</v>
      </c>
      <c r="H346" s="140">
        <v>447</v>
      </c>
      <c r="I346" s="141"/>
      <c r="J346" s="142">
        <f>ROUND(I346*H346,2)</f>
        <v>0</v>
      </c>
      <c r="K346" s="138" t="s">
        <v>1</v>
      </c>
      <c r="L346" s="32"/>
      <c r="M346" s="143" t="s">
        <v>1</v>
      </c>
      <c r="N346" s="144" t="s">
        <v>44</v>
      </c>
      <c r="P346" s="145">
        <f>O346*H346</f>
        <v>0</v>
      </c>
      <c r="Q346" s="145">
        <v>0</v>
      </c>
      <c r="R346" s="145">
        <f>Q346*H346</f>
        <v>0</v>
      </c>
      <c r="S346" s="145">
        <v>0</v>
      </c>
      <c r="T346" s="146">
        <f>S346*H346</f>
        <v>0</v>
      </c>
      <c r="AR346" s="147" t="s">
        <v>158</v>
      </c>
      <c r="AT346" s="147" t="s">
        <v>144</v>
      </c>
      <c r="AU346" s="147" t="s">
        <v>89</v>
      </c>
      <c r="AY346" s="17" t="s">
        <v>141</v>
      </c>
      <c r="BE346" s="148">
        <f>IF(N346="základní",J346,0)</f>
        <v>0</v>
      </c>
      <c r="BF346" s="148">
        <f>IF(N346="snížená",J346,0)</f>
        <v>0</v>
      </c>
      <c r="BG346" s="148">
        <f>IF(N346="zákl. přenesená",J346,0)</f>
        <v>0</v>
      </c>
      <c r="BH346" s="148">
        <f>IF(N346="sníž. přenesená",J346,0)</f>
        <v>0</v>
      </c>
      <c r="BI346" s="148">
        <f>IF(N346="nulová",J346,0)</f>
        <v>0</v>
      </c>
      <c r="BJ346" s="17" t="s">
        <v>87</v>
      </c>
      <c r="BK346" s="148">
        <f>ROUND(I346*H346,2)</f>
        <v>0</v>
      </c>
      <c r="BL346" s="17" t="s">
        <v>158</v>
      </c>
      <c r="BM346" s="147" t="s">
        <v>503</v>
      </c>
    </row>
    <row r="347" spans="2:65" s="1" customFormat="1" ht="29.25" x14ac:dyDescent="0.2">
      <c r="B347" s="32"/>
      <c r="D347" s="150" t="s">
        <v>212</v>
      </c>
      <c r="F347" s="166" t="s">
        <v>371</v>
      </c>
      <c r="I347" s="167"/>
      <c r="L347" s="32"/>
      <c r="M347" s="168"/>
      <c r="T347" s="56"/>
      <c r="AT347" s="17" t="s">
        <v>212</v>
      </c>
      <c r="AU347" s="17" t="s">
        <v>89</v>
      </c>
    </row>
    <row r="348" spans="2:65" s="12" customFormat="1" ht="11.25" x14ac:dyDescent="0.2">
      <c r="B348" s="149"/>
      <c r="D348" s="150" t="s">
        <v>165</v>
      </c>
      <c r="E348" s="151" t="s">
        <v>1</v>
      </c>
      <c r="F348" s="152" t="s">
        <v>504</v>
      </c>
      <c r="H348" s="153">
        <v>213</v>
      </c>
      <c r="I348" s="154"/>
      <c r="L348" s="149"/>
      <c r="M348" s="155"/>
      <c r="T348" s="156"/>
      <c r="AT348" s="151" t="s">
        <v>165</v>
      </c>
      <c r="AU348" s="151" t="s">
        <v>89</v>
      </c>
      <c r="AV348" s="12" t="s">
        <v>89</v>
      </c>
      <c r="AW348" s="12" t="s">
        <v>35</v>
      </c>
      <c r="AX348" s="12" t="s">
        <v>79</v>
      </c>
      <c r="AY348" s="151" t="s">
        <v>141</v>
      </c>
    </row>
    <row r="349" spans="2:65" s="12" customFormat="1" ht="22.5" x14ac:dyDescent="0.2">
      <c r="B349" s="149"/>
      <c r="D349" s="150" t="s">
        <v>165</v>
      </c>
      <c r="E349" s="151" t="s">
        <v>1</v>
      </c>
      <c r="F349" s="152" t="s">
        <v>505</v>
      </c>
      <c r="H349" s="153">
        <v>234</v>
      </c>
      <c r="I349" s="154"/>
      <c r="L349" s="149"/>
      <c r="M349" s="155"/>
      <c r="T349" s="156"/>
      <c r="AT349" s="151" t="s">
        <v>165</v>
      </c>
      <c r="AU349" s="151" t="s">
        <v>89</v>
      </c>
      <c r="AV349" s="12" t="s">
        <v>89</v>
      </c>
      <c r="AW349" s="12" t="s">
        <v>35</v>
      </c>
      <c r="AX349" s="12" t="s">
        <v>79</v>
      </c>
      <c r="AY349" s="151" t="s">
        <v>141</v>
      </c>
    </row>
    <row r="350" spans="2:65" s="14" customFormat="1" ht="11.25" x14ac:dyDescent="0.2">
      <c r="B350" s="169"/>
      <c r="D350" s="150" t="s">
        <v>165</v>
      </c>
      <c r="E350" s="170" t="s">
        <v>1</v>
      </c>
      <c r="F350" s="171" t="s">
        <v>216</v>
      </c>
      <c r="H350" s="172">
        <v>447</v>
      </c>
      <c r="I350" s="173"/>
      <c r="L350" s="169"/>
      <c r="M350" s="174"/>
      <c r="T350" s="175"/>
      <c r="AT350" s="170" t="s">
        <v>165</v>
      </c>
      <c r="AU350" s="170" t="s">
        <v>89</v>
      </c>
      <c r="AV350" s="14" t="s">
        <v>158</v>
      </c>
      <c r="AW350" s="14" t="s">
        <v>35</v>
      </c>
      <c r="AX350" s="14" t="s">
        <v>87</v>
      </c>
      <c r="AY350" s="170" t="s">
        <v>141</v>
      </c>
    </row>
    <row r="351" spans="2:65" s="1" customFormat="1" ht="24.2" customHeight="1" x14ac:dyDescent="0.2">
      <c r="B351" s="32"/>
      <c r="C351" s="136" t="s">
        <v>506</v>
      </c>
      <c r="D351" s="136" t="s">
        <v>144</v>
      </c>
      <c r="E351" s="137" t="s">
        <v>507</v>
      </c>
      <c r="F351" s="138" t="s">
        <v>508</v>
      </c>
      <c r="G351" s="139" t="s">
        <v>209</v>
      </c>
      <c r="H351" s="140">
        <v>158.5</v>
      </c>
      <c r="I351" s="141"/>
      <c r="J351" s="142">
        <f>ROUND(I351*H351,2)</f>
        <v>0</v>
      </c>
      <c r="K351" s="138" t="s">
        <v>210</v>
      </c>
      <c r="L351" s="32"/>
      <c r="M351" s="143" t="s">
        <v>1</v>
      </c>
      <c r="N351" s="144" t="s">
        <v>44</v>
      </c>
      <c r="P351" s="145">
        <f>O351*H351</f>
        <v>0</v>
      </c>
      <c r="Q351" s="145">
        <v>0</v>
      </c>
      <c r="R351" s="145">
        <f>Q351*H351</f>
        <v>0</v>
      </c>
      <c r="S351" s="145">
        <v>0</v>
      </c>
      <c r="T351" s="146">
        <f>S351*H351</f>
        <v>0</v>
      </c>
      <c r="AR351" s="147" t="s">
        <v>158</v>
      </c>
      <c r="AT351" s="147" t="s">
        <v>144</v>
      </c>
      <c r="AU351" s="147" t="s">
        <v>89</v>
      </c>
      <c r="AY351" s="17" t="s">
        <v>141</v>
      </c>
      <c r="BE351" s="148">
        <f>IF(N351="základní",J351,0)</f>
        <v>0</v>
      </c>
      <c r="BF351" s="148">
        <f>IF(N351="snížená",J351,0)</f>
        <v>0</v>
      </c>
      <c r="BG351" s="148">
        <f>IF(N351="zákl. přenesená",J351,0)</f>
        <v>0</v>
      </c>
      <c r="BH351" s="148">
        <f>IF(N351="sníž. přenesená",J351,0)</f>
        <v>0</v>
      </c>
      <c r="BI351" s="148">
        <f>IF(N351="nulová",J351,0)</f>
        <v>0</v>
      </c>
      <c r="BJ351" s="17" t="s">
        <v>87</v>
      </c>
      <c r="BK351" s="148">
        <f>ROUND(I351*H351,2)</f>
        <v>0</v>
      </c>
      <c r="BL351" s="17" t="s">
        <v>158</v>
      </c>
      <c r="BM351" s="147" t="s">
        <v>509</v>
      </c>
    </row>
    <row r="352" spans="2:65" s="1" customFormat="1" ht="29.25" x14ac:dyDescent="0.2">
      <c r="B352" s="32"/>
      <c r="D352" s="150" t="s">
        <v>212</v>
      </c>
      <c r="F352" s="166" t="s">
        <v>371</v>
      </c>
      <c r="I352" s="167"/>
      <c r="L352" s="32"/>
      <c r="M352" s="168"/>
      <c r="T352" s="56"/>
      <c r="AT352" s="17" t="s">
        <v>212</v>
      </c>
      <c r="AU352" s="17" t="s">
        <v>89</v>
      </c>
    </row>
    <row r="353" spans="2:65" s="12" customFormat="1" ht="11.25" x14ac:dyDescent="0.2">
      <c r="B353" s="149"/>
      <c r="D353" s="150" t="s">
        <v>165</v>
      </c>
      <c r="E353" s="151" t="s">
        <v>1</v>
      </c>
      <c r="F353" s="152" t="s">
        <v>510</v>
      </c>
      <c r="H353" s="153">
        <v>28.5</v>
      </c>
      <c r="I353" s="154"/>
      <c r="L353" s="149"/>
      <c r="M353" s="155"/>
      <c r="T353" s="156"/>
      <c r="AT353" s="151" t="s">
        <v>165</v>
      </c>
      <c r="AU353" s="151" t="s">
        <v>89</v>
      </c>
      <c r="AV353" s="12" t="s">
        <v>89</v>
      </c>
      <c r="AW353" s="12" t="s">
        <v>35</v>
      </c>
      <c r="AX353" s="12" t="s">
        <v>79</v>
      </c>
      <c r="AY353" s="151" t="s">
        <v>141</v>
      </c>
    </row>
    <row r="354" spans="2:65" s="12" customFormat="1" ht="11.25" x14ac:dyDescent="0.2">
      <c r="B354" s="149"/>
      <c r="D354" s="150" t="s">
        <v>165</v>
      </c>
      <c r="E354" s="151" t="s">
        <v>1</v>
      </c>
      <c r="F354" s="152" t="s">
        <v>499</v>
      </c>
      <c r="H354" s="153">
        <v>130</v>
      </c>
      <c r="I354" s="154"/>
      <c r="L354" s="149"/>
      <c r="M354" s="155"/>
      <c r="T354" s="156"/>
      <c r="AT354" s="151" t="s">
        <v>165</v>
      </c>
      <c r="AU354" s="151" t="s">
        <v>89</v>
      </c>
      <c r="AV354" s="12" t="s">
        <v>89</v>
      </c>
      <c r="AW354" s="12" t="s">
        <v>35</v>
      </c>
      <c r="AX354" s="12" t="s">
        <v>79</v>
      </c>
      <c r="AY354" s="151" t="s">
        <v>141</v>
      </c>
    </row>
    <row r="355" spans="2:65" s="14" customFormat="1" ht="11.25" x14ac:dyDescent="0.2">
      <c r="B355" s="169"/>
      <c r="D355" s="150" t="s">
        <v>165</v>
      </c>
      <c r="E355" s="170" t="s">
        <v>1</v>
      </c>
      <c r="F355" s="171" t="s">
        <v>216</v>
      </c>
      <c r="H355" s="172">
        <v>158.5</v>
      </c>
      <c r="I355" s="173"/>
      <c r="L355" s="169"/>
      <c r="M355" s="174"/>
      <c r="T355" s="175"/>
      <c r="AT355" s="170" t="s">
        <v>165</v>
      </c>
      <c r="AU355" s="170" t="s">
        <v>89</v>
      </c>
      <c r="AV355" s="14" t="s">
        <v>158</v>
      </c>
      <c r="AW355" s="14" t="s">
        <v>35</v>
      </c>
      <c r="AX355" s="14" t="s">
        <v>87</v>
      </c>
      <c r="AY355" s="170" t="s">
        <v>141</v>
      </c>
    </row>
    <row r="356" spans="2:65" s="1" customFormat="1" ht="24.2" customHeight="1" x14ac:dyDescent="0.2">
      <c r="B356" s="32"/>
      <c r="C356" s="136" t="s">
        <v>511</v>
      </c>
      <c r="D356" s="136" t="s">
        <v>144</v>
      </c>
      <c r="E356" s="137" t="s">
        <v>512</v>
      </c>
      <c r="F356" s="138" t="s">
        <v>513</v>
      </c>
      <c r="G356" s="139" t="s">
        <v>209</v>
      </c>
      <c r="H356" s="140">
        <v>808</v>
      </c>
      <c r="I356" s="141"/>
      <c r="J356" s="142">
        <f>ROUND(I356*H356,2)</f>
        <v>0</v>
      </c>
      <c r="K356" s="138" t="s">
        <v>210</v>
      </c>
      <c r="L356" s="32"/>
      <c r="M356" s="143" t="s">
        <v>1</v>
      </c>
      <c r="N356" s="144" t="s">
        <v>44</v>
      </c>
      <c r="P356" s="145">
        <f>O356*H356</f>
        <v>0</v>
      </c>
      <c r="Q356" s="145">
        <v>0</v>
      </c>
      <c r="R356" s="145">
        <f>Q356*H356</f>
        <v>0</v>
      </c>
      <c r="S356" s="145">
        <v>0</v>
      </c>
      <c r="T356" s="146">
        <f>S356*H356</f>
        <v>0</v>
      </c>
      <c r="AR356" s="147" t="s">
        <v>158</v>
      </c>
      <c r="AT356" s="147" t="s">
        <v>144</v>
      </c>
      <c r="AU356" s="147" t="s">
        <v>89</v>
      </c>
      <c r="AY356" s="17" t="s">
        <v>141</v>
      </c>
      <c r="BE356" s="148">
        <f>IF(N356="základní",J356,0)</f>
        <v>0</v>
      </c>
      <c r="BF356" s="148">
        <f>IF(N356="snížená",J356,0)</f>
        <v>0</v>
      </c>
      <c r="BG356" s="148">
        <f>IF(N356="zákl. přenesená",J356,0)</f>
        <v>0</v>
      </c>
      <c r="BH356" s="148">
        <f>IF(N356="sníž. přenesená",J356,0)</f>
        <v>0</v>
      </c>
      <c r="BI356" s="148">
        <f>IF(N356="nulová",J356,0)</f>
        <v>0</v>
      </c>
      <c r="BJ356" s="17" t="s">
        <v>87</v>
      </c>
      <c r="BK356" s="148">
        <f>ROUND(I356*H356,2)</f>
        <v>0</v>
      </c>
      <c r="BL356" s="17" t="s">
        <v>158</v>
      </c>
      <c r="BM356" s="147" t="s">
        <v>514</v>
      </c>
    </row>
    <row r="357" spans="2:65" s="1" customFormat="1" ht="29.25" x14ac:dyDescent="0.2">
      <c r="B357" s="32"/>
      <c r="D357" s="150" t="s">
        <v>212</v>
      </c>
      <c r="F357" s="166" t="s">
        <v>371</v>
      </c>
      <c r="I357" s="167"/>
      <c r="L357" s="32"/>
      <c r="M357" s="168"/>
      <c r="T357" s="56"/>
      <c r="AT357" s="17" t="s">
        <v>212</v>
      </c>
      <c r="AU357" s="17" t="s">
        <v>89</v>
      </c>
    </row>
    <row r="358" spans="2:65" s="12" customFormat="1" ht="11.25" x14ac:dyDescent="0.2">
      <c r="B358" s="149"/>
      <c r="D358" s="150" t="s">
        <v>165</v>
      </c>
      <c r="E358" s="151" t="s">
        <v>1</v>
      </c>
      <c r="F358" s="152" t="s">
        <v>486</v>
      </c>
      <c r="H358" s="153">
        <v>42</v>
      </c>
      <c r="I358" s="154"/>
      <c r="L358" s="149"/>
      <c r="M358" s="155"/>
      <c r="T358" s="156"/>
      <c r="AT358" s="151" t="s">
        <v>165</v>
      </c>
      <c r="AU358" s="151" t="s">
        <v>89</v>
      </c>
      <c r="AV358" s="12" t="s">
        <v>89</v>
      </c>
      <c r="AW358" s="12" t="s">
        <v>35</v>
      </c>
      <c r="AX358" s="12" t="s">
        <v>79</v>
      </c>
      <c r="AY358" s="151" t="s">
        <v>141</v>
      </c>
    </row>
    <row r="359" spans="2:65" s="12" customFormat="1" ht="22.5" x14ac:dyDescent="0.2">
      <c r="B359" s="149"/>
      <c r="D359" s="150" t="s">
        <v>165</v>
      </c>
      <c r="E359" s="151" t="s">
        <v>1</v>
      </c>
      <c r="F359" s="152" t="s">
        <v>487</v>
      </c>
      <c r="H359" s="153">
        <v>515</v>
      </c>
      <c r="I359" s="154"/>
      <c r="L359" s="149"/>
      <c r="M359" s="155"/>
      <c r="T359" s="156"/>
      <c r="AT359" s="151" t="s">
        <v>165</v>
      </c>
      <c r="AU359" s="151" t="s">
        <v>89</v>
      </c>
      <c r="AV359" s="12" t="s">
        <v>89</v>
      </c>
      <c r="AW359" s="12" t="s">
        <v>35</v>
      </c>
      <c r="AX359" s="12" t="s">
        <v>79</v>
      </c>
      <c r="AY359" s="151" t="s">
        <v>141</v>
      </c>
    </row>
    <row r="360" spans="2:65" s="12" customFormat="1" ht="22.5" x14ac:dyDescent="0.2">
      <c r="B360" s="149"/>
      <c r="D360" s="150" t="s">
        <v>165</v>
      </c>
      <c r="E360" s="151" t="s">
        <v>1</v>
      </c>
      <c r="F360" s="152" t="s">
        <v>488</v>
      </c>
      <c r="H360" s="153">
        <v>251</v>
      </c>
      <c r="I360" s="154"/>
      <c r="L360" s="149"/>
      <c r="M360" s="155"/>
      <c r="T360" s="156"/>
      <c r="AT360" s="151" t="s">
        <v>165</v>
      </c>
      <c r="AU360" s="151" t="s">
        <v>89</v>
      </c>
      <c r="AV360" s="12" t="s">
        <v>89</v>
      </c>
      <c r="AW360" s="12" t="s">
        <v>35</v>
      </c>
      <c r="AX360" s="12" t="s">
        <v>79</v>
      </c>
      <c r="AY360" s="151" t="s">
        <v>141</v>
      </c>
    </row>
    <row r="361" spans="2:65" s="14" customFormat="1" ht="11.25" x14ac:dyDescent="0.2">
      <c r="B361" s="169"/>
      <c r="D361" s="150" t="s">
        <v>165</v>
      </c>
      <c r="E361" s="170" t="s">
        <v>1</v>
      </c>
      <c r="F361" s="171" t="s">
        <v>216</v>
      </c>
      <c r="H361" s="172">
        <v>808</v>
      </c>
      <c r="I361" s="173"/>
      <c r="L361" s="169"/>
      <c r="M361" s="174"/>
      <c r="T361" s="175"/>
      <c r="AT361" s="170" t="s">
        <v>165</v>
      </c>
      <c r="AU361" s="170" t="s">
        <v>89</v>
      </c>
      <c r="AV361" s="14" t="s">
        <v>158</v>
      </c>
      <c r="AW361" s="14" t="s">
        <v>35</v>
      </c>
      <c r="AX361" s="14" t="s">
        <v>87</v>
      </c>
      <c r="AY361" s="170" t="s">
        <v>141</v>
      </c>
    </row>
    <row r="362" spans="2:65" s="1" customFormat="1" ht="24.2" customHeight="1" x14ac:dyDescent="0.2">
      <c r="B362" s="32"/>
      <c r="C362" s="136" t="s">
        <v>515</v>
      </c>
      <c r="D362" s="136" t="s">
        <v>144</v>
      </c>
      <c r="E362" s="137" t="s">
        <v>516</v>
      </c>
      <c r="F362" s="138" t="s">
        <v>517</v>
      </c>
      <c r="G362" s="139" t="s">
        <v>209</v>
      </c>
      <c r="H362" s="140">
        <v>186</v>
      </c>
      <c r="I362" s="141"/>
      <c r="J362" s="142">
        <f>ROUND(I362*H362,2)</f>
        <v>0</v>
      </c>
      <c r="K362" s="138" t="s">
        <v>210</v>
      </c>
      <c r="L362" s="32"/>
      <c r="M362" s="143" t="s">
        <v>1</v>
      </c>
      <c r="N362" s="144" t="s">
        <v>44</v>
      </c>
      <c r="P362" s="145">
        <f>O362*H362</f>
        <v>0</v>
      </c>
      <c r="Q362" s="145">
        <v>0.10434</v>
      </c>
      <c r="R362" s="145">
        <f>Q362*H362</f>
        <v>19.407240000000002</v>
      </c>
      <c r="S362" s="145">
        <v>0</v>
      </c>
      <c r="T362" s="146">
        <f>S362*H362</f>
        <v>0</v>
      </c>
      <c r="AR362" s="147" t="s">
        <v>158</v>
      </c>
      <c r="AT362" s="147" t="s">
        <v>144</v>
      </c>
      <c r="AU362" s="147" t="s">
        <v>89</v>
      </c>
      <c r="AY362" s="17" t="s">
        <v>141</v>
      </c>
      <c r="BE362" s="148">
        <f>IF(N362="základní",J362,0)</f>
        <v>0</v>
      </c>
      <c r="BF362" s="148">
        <f>IF(N362="snížená",J362,0)</f>
        <v>0</v>
      </c>
      <c r="BG362" s="148">
        <f>IF(N362="zákl. přenesená",J362,0)</f>
        <v>0</v>
      </c>
      <c r="BH362" s="148">
        <f>IF(N362="sníž. přenesená",J362,0)</f>
        <v>0</v>
      </c>
      <c r="BI362" s="148">
        <f>IF(N362="nulová",J362,0)</f>
        <v>0</v>
      </c>
      <c r="BJ362" s="17" t="s">
        <v>87</v>
      </c>
      <c r="BK362" s="148">
        <f>ROUND(I362*H362,2)</f>
        <v>0</v>
      </c>
      <c r="BL362" s="17" t="s">
        <v>158</v>
      </c>
      <c r="BM362" s="147" t="s">
        <v>518</v>
      </c>
    </row>
    <row r="363" spans="2:65" s="1" customFormat="1" ht="29.25" x14ac:dyDescent="0.2">
      <c r="B363" s="32"/>
      <c r="D363" s="150" t="s">
        <v>212</v>
      </c>
      <c r="F363" s="166" t="s">
        <v>371</v>
      </c>
      <c r="I363" s="167"/>
      <c r="L363" s="32"/>
      <c r="M363" s="168"/>
      <c r="T363" s="56"/>
      <c r="AT363" s="17" t="s">
        <v>212</v>
      </c>
      <c r="AU363" s="17" t="s">
        <v>89</v>
      </c>
    </row>
    <row r="364" spans="2:65" s="13" customFormat="1" ht="11.25" x14ac:dyDescent="0.2">
      <c r="B364" s="157"/>
      <c r="D364" s="150" t="s">
        <v>165</v>
      </c>
      <c r="E364" s="158" t="s">
        <v>1</v>
      </c>
      <c r="F364" s="159" t="s">
        <v>519</v>
      </c>
      <c r="H364" s="158" t="s">
        <v>1</v>
      </c>
      <c r="I364" s="160"/>
      <c r="L364" s="157"/>
      <c r="M364" s="161"/>
      <c r="T364" s="162"/>
      <c r="AT364" s="158" t="s">
        <v>165</v>
      </c>
      <c r="AU364" s="158" t="s">
        <v>89</v>
      </c>
      <c r="AV364" s="13" t="s">
        <v>87</v>
      </c>
      <c r="AW364" s="13" t="s">
        <v>35</v>
      </c>
      <c r="AX364" s="13" t="s">
        <v>79</v>
      </c>
      <c r="AY364" s="158" t="s">
        <v>141</v>
      </c>
    </row>
    <row r="365" spans="2:65" s="12" customFormat="1" ht="11.25" x14ac:dyDescent="0.2">
      <c r="B365" s="149"/>
      <c r="D365" s="150" t="s">
        <v>165</v>
      </c>
      <c r="E365" s="151" t="s">
        <v>1</v>
      </c>
      <c r="F365" s="152" t="s">
        <v>246</v>
      </c>
      <c r="H365" s="153">
        <v>186</v>
      </c>
      <c r="I365" s="154"/>
      <c r="L365" s="149"/>
      <c r="M365" s="155"/>
      <c r="T365" s="156"/>
      <c r="AT365" s="151" t="s">
        <v>165</v>
      </c>
      <c r="AU365" s="151" t="s">
        <v>89</v>
      </c>
      <c r="AV365" s="12" t="s">
        <v>89</v>
      </c>
      <c r="AW365" s="12" t="s">
        <v>35</v>
      </c>
      <c r="AX365" s="12" t="s">
        <v>87</v>
      </c>
      <c r="AY365" s="151" t="s">
        <v>141</v>
      </c>
    </row>
    <row r="366" spans="2:65" s="1" customFormat="1" ht="24.2" customHeight="1" x14ac:dyDescent="0.2">
      <c r="B366" s="32"/>
      <c r="C366" s="136" t="s">
        <v>520</v>
      </c>
      <c r="D366" s="136" t="s">
        <v>144</v>
      </c>
      <c r="E366" s="137" t="s">
        <v>521</v>
      </c>
      <c r="F366" s="138" t="s">
        <v>522</v>
      </c>
      <c r="G366" s="139" t="s">
        <v>209</v>
      </c>
      <c r="H366" s="140">
        <v>186</v>
      </c>
      <c r="I366" s="141"/>
      <c r="J366" s="142">
        <f>ROUND(I366*H366,2)</f>
        <v>0</v>
      </c>
      <c r="K366" s="138" t="s">
        <v>210</v>
      </c>
      <c r="L366" s="32"/>
      <c r="M366" s="143" t="s">
        <v>1</v>
      </c>
      <c r="N366" s="144" t="s">
        <v>44</v>
      </c>
      <c r="P366" s="145">
        <f>O366*H366</f>
        <v>0</v>
      </c>
      <c r="Q366" s="145">
        <v>0</v>
      </c>
      <c r="R366" s="145">
        <f>Q366*H366</f>
        <v>0</v>
      </c>
      <c r="S366" s="145">
        <v>0</v>
      </c>
      <c r="T366" s="146">
        <f>S366*H366</f>
        <v>0</v>
      </c>
      <c r="AR366" s="147" t="s">
        <v>158</v>
      </c>
      <c r="AT366" s="147" t="s">
        <v>144</v>
      </c>
      <c r="AU366" s="147" t="s">
        <v>89</v>
      </c>
      <c r="AY366" s="17" t="s">
        <v>141</v>
      </c>
      <c r="BE366" s="148">
        <f>IF(N366="základní",J366,0)</f>
        <v>0</v>
      </c>
      <c r="BF366" s="148">
        <f>IF(N366="snížená",J366,0)</f>
        <v>0</v>
      </c>
      <c r="BG366" s="148">
        <f>IF(N366="zákl. přenesená",J366,0)</f>
        <v>0</v>
      </c>
      <c r="BH366" s="148">
        <f>IF(N366="sníž. přenesená",J366,0)</f>
        <v>0</v>
      </c>
      <c r="BI366" s="148">
        <f>IF(N366="nulová",J366,0)</f>
        <v>0</v>
      </c>
      <c r="BJ366" s="17" t="s">
        <v>87</v>
      </c>
      <c r="BK366" s="148">
        <f>ROUND(I366*H366,2)</f>
        <v>0</v>
      </c>
      <c r="BL366" s="17" t="s">
        <v>158</v>
      </c>
      <c r="BM366" s="147" t="s">
        <v>523</v>
      </c>
    </row>
    <row r="367" spans="2:65" s="1" customFormat="1" ht="29.25" x14ac:dyDescent="0.2">
      <c r="B367" s="32"/>
      <c r="D367" s="150" t="s">
        <v>212</v>
      </c>
      <c r="F367" s="166" t="s">
        <v>371</v>
      </c>
      <c r="I367" s="167"/>
      <c r="L367" s="32"/>
      <c r="M367" s="168"/>
      <c r="T367" s="56"/>
      <c r="AT367" s="17" t="s">
        <v>212</v>
      </c>
      <c r="AU367" s="17" t="s">
        <v>89</v>
      </c>
    </row>
    <row r="368" spans="2:65" s="13" customFormat="1" ht="11.25" x14ac:dyDescent="0.2">
      <c r="B368" s="157"/>
      <c r="D368" s="150" t="s">
        <v>165</v>
      </c>
      <c r="E368" s="158" t="s">
        <v>1</v>
      </c>
      <c r="F368" s="159" t="s">
        <v>524</v>
      </c>
      <c r="H368" s="158" t="s">
        <v>1</v>
      </c>
      <c r="I368" s="160"/>
      <c r="L368" s="157"/>
      <c r="M368" s="161"/>
      <c r="T368" s="162"/>
      <c r="AT368" s="158" t="s">
        <v>165</v>
      </c>
      <c r="AU368" s="158" t="s">
        <v>89</v>
      </c>
      <c r="AV368" s="13" t="s">
        <v>87</v>
      </c>
      <c r="AW368" s="13" t="s">
        <v>35</v>
      </c>
      <c r="AX368" s="13" t="s">
        <v>79</v>
      </c>
      <c r="AY368" s="158" t="s">
        <v>141</v>
      </c>
    </row>
    <row r="369" spans="2:65" s="12" customFormat="1" ht="11.25" x14ac:dyDescent="0.2">
      <c r="B369" s="149"/>
      <c r="D369" s="150" t="s">
        <v>165</v>
      </c>
      <c r="E369" s="151" t="s">
        <v>1</v>
      </c>
      <c r="F369" s="152" t="s">
        <v>246</v>
      </c>
      <c r="H369" s="153">
        <v>186</v>
      </c>
      <c r="I369" s="154"/>
      <c r="L369" s="149"/>
      <c r="M369" s="155"/>
      <c r="T369" s="156"/>
      <c r="AT369" s="151" t="s">
        <v>165</v>
      </c>
      <c r="AU369" s="151" t="s">
        <v>89</v>
      </c>
      <c r="AV369" s="12" t="s">
        <v>89</v>
      </c>
      <c r="AW369" s="12" t="s">
        <v>35</v>
      </c>
      <c r="AX369" s="12" t="s">
        <v>87</v>
      </c>
      <c r="AY369" s="151" t="s">
        <v>141</v>
      </c>
    </row>
    <row r="370" spans="2:65" s="1" customFormat="1" ht="21.75" customHeight="1" x14ac:dyDescent="0.2">
      <c r="B370" s="32"/>
      <c r="C370" s="136" t="s">
        <v>525</v>
      </c>
      <c r="D370" s="136" t="s">
        <v>144</v>
      </c>
      <c r="E370" s="137" t="s">
        <v>526</v>
      </c>
      <c r="F370" s="138" t="s">
        <v>527</v>
      </c>
      <c r="G370" s="139" t="s">
        <v>209</v>
      </c>
      <c r="H370" s="140">
        <v>502</v>
      </c>
      <c r="I370" s="141"/>
      <c r="J370" s="142">
        <f>ROUND(I370*H370,2)</f>
        <v>0</v>
      </c>
      <c r="K370" s="138" t="s">
        <v>210</v>
      </c>
      <c r="L370" s="32"/>
      <c r="M370" s="143" t="s">
        <v>1</v>
      </c>
      <c r="N370" s="144" t="s">
        <v>44</v>
      </c>
      <c r="P370" s="145">
        <f>O370*H370</f>
        <v>0</v>
      </c>
      <c r="Q370" s="145">
        <v>0</v>
      </c>
      <c r="R370" s="145">
        <f>Q370*H370</f>
        <v>0</v>
      </c>
      <c r="S370" s="145">
        <v>0</v>
      </c>
      <c r="T370" s="146">
        <f>S370*H370</f>
        <v>0</v>
      </c>
      <c r="AR370" s="147" t="s">
        <v>158</v>
      </c>
      <c r="AT370" s="147" t="s">
        <v>144</v>
      </c>
      <c r="AU370" s="147" t="s">
        <v>89</v>
      </c>
      <c r="AY370" s="17" t="s">
        <v>141</v>
      </c>
      <c r="BE370" s="148">
        <f>IF(N370="základní",J370,0)</f>
        <v>0</v>
      </c>
      <c r="BF370" s="148">
        <f>IF(N370="snížená",J370,0)</f>
        <v>0</v>
      </c>
      <c r="BG370" s="148">
        <f>IF(N370="zákl. přenesená",J370,0)</f>
        <v>0</v>
      </c>
      <c r="BH370" s="148">
        <f>IF(N370="sníž. přenesená",J370,0)</f>
        <v>0</v>
      </c>
      <c r="BI370" s="148">
        <f>IF(N370="nulová",J370,0)</f>
        <v>0</v>
      </c>
      <c r="BJ370" s="17" t="s">
        <v>87</v>
      </c>
      <c r="BK370" s="148">
        <f>ROUND(I370*H370,2)</f>
        <v>0</v>
      </c>
      <c r="BL370" s="17" t="s">
        <v>158</v>
      </c>
      <c r="BM370" s="147" t="s">
        <v>528</v>
      </c>
    </row>
    <row r="371" spans="2:65" s="1" customFormat="1" ht="29.25" x14ac:dyDescent="0.2">
      <c r="B371" s="32"/>
      <c r="D371" s="150" t="s">
        <v>212</v>
      </c>
      <c r="F371" s="166" t="s">
        <v>371</v>
      </c>
      <c r="I371" s="167"/>
      <c r="L371" s="32"/>
      <c r="M371" s="168"/>
      <c r="T371" s="56"/>
      <c r="AT371" s="17" t="s">
        <v>212</v>
      </c>
      <c r="AU371" s="17" t="s">
        <v>89</v>
      </c>
    </row>
    <row r="372" spans="2:65" s="12" customFormat="1" ht="11.25" x14ac:dyDescent="0.2">
      <c r="B372" s="149"/>
      <c r="D372" s="150" t="s">
        <v>165</v>
      </c>
      <c r="E372" s="151" t="s">
        <v>1</v>
      </c>
      <c r="F372" s="152" t="s">
        <v>499</v>
      </c>
      <c r="H372" s="153">
        <v>130</v>
      </c>
      <c r="I372" s="154"/>
      <c r="L372" s="149"/>
      <c r="M372" s="155"/>
      <c r="T372" s="156"/>
      <c r="AT372" s="151" t="s">
        <v>165</v>
      </c>
      <c r="AU372" s="151" t="s">
        <v>89</v>
      </c>
      <c r="AV372" s="12" t="s">
        <v>89</v>
      </c>
      <c r="AW372" s="12" t="s">
        <v>35</v>
      </c>
      <c r="AX372" s="12" t="s">
        <v>79</v>
      </c>
      <c r="AY372" s="151" t="s">
        <v>141</v>
      </c>
    </row>
    <row r="373" spans="2:65" s="12" customFormat="1" ht="11.25" x14ac:dyDescent="0.2">
      <c r="B373" s="149"/>
      <c r="D373" s="150" t="s">
        <v>165</v>
      </c>
      <c r="E373" s="151" t="s">
        <v>1</v>
      </c>
      <c r="F373" s="152" t="s">
        <v>529</v>
      </c>
      <c r="H373" s="153">
        <v>372</v>
      </c>
      <c r="I373" s="154"/>
      <c r="L373" s="149"/>
      <c r="M373" s="155"/>
      <c r="T373" s="156"/>
      <c r="AT373" s="151" t="s">
        <v>165</v>
      </c>
      <c r="AU373" s="151" t="s">
        <v>89</v>
      </c>
      <c r="AV373" s="12" t="s">
        <v>89</v>
      </c>
      <c r="AW373" s="12" t="s">
        <v>35</v>
      </c>
      <c r="AX373" s="12" t="s">
        <v>79</v>
      </c>
      <c r="AY373" s="151" t="s">
        <v>141</v>
      </c>
    </row>
    <row r="374" spans="2:65" s="14" customFormat="1" ht="11.25" x14ac:dyDescent="0.2">
      <c r="B374" s="169"/>
      <c r="D374" s="150" t="s">
        <v>165</v>
      </c>
      <c r="E374" s="170" t="s">
        <v>1</v>
      </c>
      <c r="F374" s="171" t="s">
        <v>216</v>
      </c>
      <c r="H374" s="172">
        <v>502</v>
      </c>
      <c r="I374" s="173"/>
      <c r="L374" s="169"/>
      <c r="M374" s="174"/>
      <c r="T374" s="175"/>
      <c r="AT374" s="170" t="s">
        <v>165</v>
      </c>
      <c r="AU374" s="170" t="s">
        <v>89</v>
      </c>
      <c r="AV374" s="14" t="s">
        <v>158</v>
      </c>
      <c r="AW374" s="14" t="s">
        <v>35</v>
      </c>
      <c r="AX374" s="14" t="s">
        <v>87</v>
      </c>
      <c r="AY374" s="170" t="s">
        <v>141</v>
      </c>
    </row>
    <row r="375" spans="2:65" s="1" customFormat="1" ht="33" customHeight="1" x14ac:dyDescent="0.2">
      <c r="B375" s="32"/>
      <c r="C375" s="136" t="s">
        <v>530</v>
      </c>
      <c r="D375" s="136" t="s">
        <v>144</v>
      </c>
      <c r="E375" s="137" t="s">
        <v>531</v>
      </c>
      <c r="F375" s="138" t="s">
        <v>532</v>
      </c>
      <c r="G375" s="139" t="s">
        <v>209</v>
      </c>
      <c r="H375" s="140">
        <v>316</v>
      </c>
      <c r="I375" s="141"/>
      <c r="J375" s="142">
        <f>ROUND(I375*H375,2)</f>
        <v>0</v>
      </c>
      <c r="K375" s="138" t="s">
        <v>210</v>
      </c>
      <c r="L375" s="32"/>
      <c r="M375" s="143" t="s">
        <v>1</v>
      </c>
      <c r="N375" s="144" t="s">
        <v>44</v>
      </c>
      <c r="P375" s="145">
        <f>O375*H375</f>
        <v>0</v>
      </c>
      <c r="Q375" s="145">
        <v>0</v>
      </c>
      <c r="R375" s="145">
        <f>Q375*H375</f>
        <v>0</v>
      </c>
      <c r="S375" s="145">
        <v>0</v>
      </c>
      <c r="T375" s="146">
        <f>S375*H375</f>
        <v>0</v>
      </c>
      <c r="AR375" s="147" t="s">
        <v>158</v>
      </c>
      <c r="AT375" s="147" t="s">
        <v>144</v>
      </c>
      <c r="AU375" s="147" t="s">
        <v>89</v>
      </c>
      <c r="AY375" s="17" t="s">
        <v>141</v>
      </c>
      <c r="BE375" s="148">
        <f>IF(N375="základní",J375,0)</f>
        <v>0</v>
      </c>
      <c r="BF375" s="148">
        <f>IF(N375="snížená",J375,0)</f>
        <v>0</v>
      </c>
      <c r="BG375" s="148">
        <f>IF(N375="zákl. přenesená",J375,0)</f>
        <v>0</v>
      </c>
      <c r="BH375" s="148">
        <f>IF(N375="sníž. přenesená",J375,0)</f>
        <v>0</v>
      </c>
      <c r="BI375" s="148">
        <f>IF(N375="nulová",J375,0)</f>
        <v>0</v>
      </c>
      <c r="BJ375" s="17" t="s">
        <v>87</v>
      </c>
      <c r="BK375" s="148">
        <f>ROUND(I375*H375,2)</f>
        <v>0</v>
      </c>
      <c r="BL375" s="17" t="s">
        <v>158</v>
      </c>
      <c r="BM375" s="147" t="s">
        <v>533</v>
      </c>
    </row>
    <row r="376" spans="2:65" s="1" customFormat="1" ht="29.25" x14ac:dyDescent="0.2">
      <c r="B376" s="32"/>
      <c r="D376" s="150" t="s">
        <v>212</v>
      </c>
      <c r="F376" s="166" t="s">
        <v>371</v>
      </c>
      <c r="I376" s="167"/>
      <c r="L376" s="32"/>
      <c r="M376" s="168"/>
      <c r="T376" s="56"/>
      <c r="AT376" s="17" t="s">
        <v>212</v>
      </c>
      <c r="AU376" s="17" t="s">
        <v>89</v>
      </c>
    </row>
    <row r="377" spans="2:65" s="12" customFormat="1" ht="11.25" x14ac:dyDescent="0.2">
      <c r="B377" s="149"/>
      <c r="D377" s="150" t="s">
        <v>165</v>
      </c>
      <c r="E377" s="151" t="s">
        <v>1</v>
      </c>
      <c r="F377" s="152" t="s">
        <v>499</v>
      </c>
      <c r="H377" s="153">
        <v>130</v>
      </c>
      <c r="I377" s="154"/>
      <c r="L377" s="149"/>
      <c r="M377" s="155"/>
      <c r="T377" s="156"/>
      <c r="AT377" s="151" t="s">
        <v>165</v>
      </c>
      <c r="AU377" s="151" t="s">
        <v>89</v>
      </c>
      <c r="AV377" s="12" t="s">
        <v>89</v>
      </c>
      <c r="AW377" s="12" t="s">
        <v>35</v>
      </c>
      <c r="AX377" s="12" t="s">
        <v>79</v>
      </c>
      <c r="AY377" s="151" t="s">
        <v>141</v>
      </c>
    </row>
    <row r="378" spans="2:65" s="12" customFormat="1" ht="11.25" x14ac:dyDescent="0.2">
      <c r="B378" s="149"/>
      <c r="D378" s="150" t="s">
        <v>165</v>
      </c>
      <c r="E378" s="151" t="s">
        <v>1</v>
      </c>
      <c r="F378" s="152" t="s">
        <v>246</v>
      </c>
      <c r="H378" s="153">
        <v>186</v>
      </c>
      <c r="I378" s="154"/>
      <c r="L378" s="149"/>
      <c r="M378" s="155"/>
      <c r="T378" s="156"/>
      <c r="AT378" s="151" t="s">
        <v>165</v>
      </c>
      <c r="AU378" s="151" t="s">
        <v>89</v>
      </c>
      <c r="AV378" s="12" t="s">
        <v>89</v>
      </c>
      <c r="AW378" s="12" t="s">
        <v>35</v>
      </c>
      <c r="AX378" s="12" t="s">
        <v>79</v>
      </c>
      <c r="AY378" s="151" t="s">
        <v>141</v>
      </c>
    </row>
    <row r="379" spans="2:65" s="14" customFormat="1" ht="11.25" x14ac:dyDescent="0.2">
      <c r="B379" s="169"/>
      <c r="D379" s="150" t="s">
        <v>165</v>
      </c>
      <c r="E379" s="170" t="s">
        <v>1</v>
      </c>
      <c r="F379" s="171" t="s">
        <v>216</v>
      </c>
      <c r="H379" s="172">
        <v>316</v>
      </c>
      <c r="I379" s="173"/>
      <c r="L379" s="169"/>
      <c r="M379" s="174"/>
      <c r="T379" s="175"/>
      <c r="AT379" s="170" t="s">
        <v>165</v>
      </c>
      <c r="AU379" s="170" t="s">
        <v>89</v>
      </c>
      <c r="AV379" s="14" t="s">
        <v>158</v>
      </c>
      <c r="AW379" s="14" t="s">
        <v>35</v>
      </c>
      <c r="AX379" s="14" t="s">
        <v>87</v>
      </c>
      <c r="AY379" s="170" t="s">
        <v>141</v>
      </c>
    </row>
    <row r="380" spans="2:65" s="1" customFormat="1" ht="24.2" customHeight="1" x14ac:dyDescent="0.2">
      <c r="B380" s="32"/>
      <c r="C380" s="136" t="s">
        <v>534</v>
      </c>
      <c r="D380" s="136" t="s">
        <v>144</v>
      </c>
      <c r="E380" s="137" t="s">
        <v>535</v>
      </c>
      <c r="F380" s="138" t="s">
        <v>536</v>
      </c>
      <c r="G380" s="139" t="s">
        <v>209</v>
      </c>
      <c r="H380" s="140">
        <v>28.5</v>
      </c>
      <c r="I380" s="141"/>
      <c r="J380" s="142">
        <f>ROUND(I380*H380,2)</f>
        <v>0</v>
      </c>
      <c r="K380" s="138" t="s">
        <v>210</v>
      </c>
      <c r="L380" s="32"/>
      <c r="M380" s="143" t="s">
        <v>1</v>
      </c>
      <c r="N380" s="144" t="s">
        <v>44</v>
      </c>
      <c r="P380" s="145">
        <f>O380*H380</f>
        <v>0</v>
      </c>
      <c r="Q380" s="145">
        <v>0.1837</v>
      </c>
      <c r="R380" s="145">
        <f>Q380*H380</f>
        <v>5.2354500000000002</v>
      </c>
      <c r="S380" s="145">
        <v>0</v>
      </c>
      <c r="T380" s="146">
        <f>S380*H380</f>
        <v>0</v>
      </c>
      <c r="AR380" s="147" t="s">
        <v>158</v>
      </c>
      <c r="AT380" s="147" t="s">
        <v>144</v>
      </c>
      <c r="AU380" s="147" t="s">
        <v>89</v>
      </c>
      <c r="AY380" s="17" t="s">
        <v>141</v>
      </c>
      <c r="BE380" s="148">
        <f>IF(N380="základní",J380,0)</f>
        <v>0</v>
      </c>
      <c r="BF380" s="148">
        <f>IF(N380="snížená",J380,0)</f>
        <v>0</v>
      </c>
      <c r="BG380" s="148">
        <f>IF(N380="zákl. přenesená",J380,0)</f>
        <v>0</v>
      </c>
      <c r="BH380" s="148">
        <f>IF(N380="sníž. přenesená",J380,0)</f>
        <v>0</v>
      </c>
      <c r="BI380" s="148">
        <f>IF(N380="nulová",J380,0)</f>
        <v>0</v>
      </c>
      <c r="BJ380" s="17" t="s">
        <v>87</v>
      </c>
      <c r="BK380" s="148">
        <f>ROUND(I380*H380,2)</f>
        <v>0</v>
      </c>
      <c r="BL380" s="17" t="s">
        <v>158</v>
      </c>
      <c r="BM380" s="147" t="s">
        <v>537</v>
      </c>
    </row>
    <row r="381" spans="2:65" s="1" customFormat="1" ht="29.25" x14ac:dyDescent="0.2">
      <c r="B381" s="32"/>
      <c r="D381" s="150" t="s">
        <v>212</v>
      </c>
      <c r="F381" s="166" t="s">
        <v>371</v>
      </c>
      <c r="I381" s="167"/>
      <c r="L381" s="32"/>
      <c r="M381" s="168"/>
      <c r="T381" s="56"/>
      <c r="AT381" s="17" t="s">
        <v>212</v>
      </c>
      <c r="AU381" s="17" t="s">
        <v>89</v>
      </c>
    </row>
    <row r="382" spans="2:65" s="12" customFormat="1" ht="11.25" x14ac:dyDescent="0.2">
      <c r="B382" s="149"/>
      <c r="D382" s="150" t="s">
        <v>165</v>
      </c>
      <c r="E382" s="151" t="s">
        <v>1</v>
      </c>
      <c r="F382" s="152" t="s">
        <v>510</v>
      </c>
      <c r="H382" s="153">
        <v>28.5</v>
      </c>
      <c r="I382" s="154"/>
      <c r="L382" s="149"/>
      <c r="M382" s="155"/>
      <c r="T382" s="156"/>
      <c r="AT382" s="151" t="s">
        <v>165</v>
      </c>
      <c r="AU382" s="151" t="s">
        <v>89</v>
      </c>
      <c r="AV382" s="12" t="s">
        <v>89</v>
      </c>
      <c r="AW382" s="12" t="s">
        <v>35</v>
      </c>
      <c r="AX382" s="12" t="s">
        <v>87</v>
      </c>
      <c r="AY382" s="151" t="s">
        <v>141</v>
      </c>
    </row>
    <row r="383" spans="2:65" s="1" customFormat="1" ht="16.5" customHeight="1" x14ac:dyDescent="0.2">
      <c r="B383" s="32"/>
      <c r="C383" s="183" t="s">
        <v>538</v>
      </c>
      <c r="D383" s="183" t="s">
        <v>362</v>
      </c>
      <c r="E383" s="184" t="s">
        <v>539</v>
      </c>
      <c r="F383" s="185" t="s">
        <v>540</v>
      </c>
      <c r="G383" s="186" t="s">
        <v>209</v>
      </c>
      <c r="H383" s="187">
        <v>29.355</v>
      </c>
      <c r="I383" s="188"/>
      <c r="J383" s="189">
        <f>ROUND(I383*H383,2)</f>
        <v>0</v>
      </c>
      <c r="K383" s="185" t="s">
        <v>1</v>
      </c>
      <c r="L383" s="190"/>
      <c r="M383" s="191" t="s">
        <v>1</v>
      </c>
      <c r="N383" s="192" t="s">
        <v>44</v>
      </c>
      <c r="P383" s="145">
        <f>O383*H383</f>
        <v>0</v>
      </c>
      <c r="Q383" s="145">
        <v>0.222</v>
      </c>
      <c r="R383" s="145">
        <f>Q383*H383</f>
        <v>6.5168100000000004</v>
      </c>
      <c r="S383" s="145">
        <v>0</v>
      </c>
      <c r="T383" s="146">
        <f>S383*H383</f>
        <v>0</v>
      </c>
      <c r="AR383" s="147" t="s">
        <v>179</v>
      </c>
      <c r="AT383" s="147" t="s">
        <v>362</v>
      </c>
      <c r="AU383" s="147" t="s">
        <v>89</v>
      </c>
      <c r="AY383" s="17" t="s">
        <v>141</v>
      </c>
      <c r="BE383" s="148">
        <f>IF(N383="základní",J383,0)</f>
        <v>0</v>
      </c>
      <c r="BF383" s="148">
        <f>IF(N383="snížená",J383,0)</f>
        <v>0</v>
      </c>
      <c r="BG383" s="148">
        <f>IF(N383="zákl. přenesená",J383,0)</f>
        <v>0</v>
      </c>
      <c r="BH383" s="148">
        <f>IF(N383="sníž. přenesená",J383,0)</f>
        <v>0</v>
      </c>
      <c r="BI383" s="148">
        <f>IF(N383="nulová",J383,0)</f>
        <v>0</v>
      </c>
      <c r="BJ383" s="17" t="s">
        <v>87</v>
      </c>
      <c r="BK383" s="148">
        <f>ROUND(I383*H383,2)</f>
        <v>0</v>
      </c>
      <c r="BL383" s="17" t="s">
        <v>158</v>
      </c>
      <c r="BM383" s="147" t="s">
        <v>541</v>
      </c>
    </row>
    <row r="384" spans="2:65" s="12" customFormat="1" ht="11.25" x14ac:dyDescent="0.2">
      <c r="B384" s="149"/>
      <c r="D384" s="150" t="s">
        <v>165</v>
      </c>
      <c r="F384" s="152" t="s">
        <v>542</v>
      </c>
      <c r="H384" s="153">
        <v>29.355</v>
      </c>
      <c r="I384" s="154"/>
      <c r="L384" s="149"/>
      <c r="M384" s="155"/>
      <c r="T384" s="156"/>
      <c r="AT384" s="151" t="s">
        <v>165</v>
      </c>
      <c r="AU384" s="151" t="s">
        <v>89</v>
      </c>
      <c r="AV384" s="12" t="s">
        <v>89</v>
      </c>
      <c r="AW384" s="12" t="s">
        <v>4</v>
      </c>
      <c r="AX384" s="12" t="s">
        <v>87</v>
      </c>
      <c r="AY384" s="151" t="s">
        <v>141</v>
      </c>
    </row>
    <row r="385" spans="2:65" s="1" customFormat="1" ht="24.2" customHeight="1" x14ac:dyDescent="0.2">
      <c r="B385" s="32"/>
      <c r="C385" s="136" t="s">
        <v>543</v>
      </c>
      <c r="D385" s="136" t="s">
        <v>144</v>
      </c>
      <c r="E385" s="137" t="s">
        <v>544</v>
      </c>
      <c r="F385" s="138" t="s">
        <v>545</v>
      </c>
      <c r="G385" s="139" t="s">
        <v>209</v>
      </c>
      <c r="H385" s="140">
        <v>532</v>
      </c>
      <c r="I385" s="141"/>
      <c r="J385" s="142">
        <f>ROUND(I385*H385,2)</f>
        <v>0</v>
      </c>
      <c r="K385" s="138" t="s">
        <v>210</v>
      </c>
      <c r="L385" s="32"/>
      <c r="M385" s="143" t="s">
        <v>1</v>
      </c>
      <c r="N385" s="144" t="s">
        <v>44</v>
      </c>
      <c r="P385" s="145">
        <f>O385*H385</f>
        <v>0</v>
      </c>
      <c r="Q385" s="145">
        <v>8.9219999999999994E-2</v>
      </c>
      <c r="R385" s="145">
        <f>Q385*H385</f>
        <v>47.465039999999995</v>
      </c>
      <c r="S385" s="145">
        <v>0</v>
      </c>
      <c r="T385" s="146">
        <f>S385*H385</f>
        <v>0</v>
      </c>
      <c r="AR385" s="147" t="s">
        <v>158</v>
      </c>
      <c r="AT385" s="147" t="s">
        <v>144</v>
      </c>
      <c r="AU385" s="147" t="s">
        <v>89</v>
      </c>
      <c r="AY385" s="17" t="s">
        <v>141</v>
      </c>
      <c r="BE385" s="148">
        <f>IF(N385="základní",J385,0)</f>
        <v>0</v>
      </c>
      <c r="BF385" s="148">
        <f>IF(N385="snížená",J385,0)</f>
        <v>0</v>
      </c>
      <c r="BG385" s="148">
        <f>IF(N385="zákl. přenesená",J385,0)</f>
        <v>0</v>
      </c>
      <c r="BH385" s="148">
        <f>IF(N385="sníž. přenesená",J385,0)</f>
        <v>0</v>
      </c>
      <c r="BI385" s="148">
        <f>IF(N385="nulová",J385,0)</f>
        <v>0</v>
      </c>
      <c r="BJ385" s="17" t="s">
        <v>87</v>
      </c>
      <c r="BK385" s="148">
        <f>ROUND(I385*H385,2)</f>
        <v>0</v>
      </c>
      <c r="BL385" s="17" t="s">
        <v>158</v>
      </c>
      <c r="BM385" s="147" t="s">
        <v>546</v>
      </c>
    </row>
    <row r="386" spans="2:65" s="1" customFormat="1" ht="29.25" x14ac:dyDescent="0.2">
      <c r="B386" s="32"/>
      <c r="D386" s="150" t="s">
        <v>212</v>
      </c>
      <c r="F386" s="166" t="s">
        <v>371</v>
      </c>
      <c r="I386" s="167"/>
      <c r="L386" s="32"/>
      <c r="M386" s="168"/>
      <c r="T386" s="56"/>
      <c r="AT386" s="17" t="s">
        <v>212</v>
      </c>
      <c r="AU386" s="17" t="s">
        <v>89</v>
      </c>
    </row>
    <row r="387" spans="2:65" s="12" customFormat="1" ht="22.5" x14ac:dyDescent="0.2">
      <c r="B387" s="149"/>
      <c r="D387" s="150" t="s">
        <v>165</v>
      </c>
      <c r="E387" s="151" t="s">
        <v>1</v>
      </c>
      <c r="F387" s="152" t="s">
        <v>489</v>
      </c>
      <c r="H387" s="153">
        <v>532</v>
      </c>
      <c r="I387" s="154"/>
      <c r="L387" s="149"/>
      <c r="M387" s="155"/>
      <c r="T387" s="156"/>
      <c r="AT387" s="151" t="s">
        <v>165</v>
      </c>
      <c r="AU387" s="151" t="s">
        <v>89</v>
      </c>
      <c r="AV387" s="12" t="s">
        <v>89</v>
      </c>
      <c r="AW387" s="12" t="s">
        <v>35</v>
      </c>
      <c r="AX387" s="12" t="s">
        <v>87</v>
      </c>
      <c r="AY387" s="151" t="s">
        <v>141</v>
      </c>
    </row>
    <row r="388" spans="2:65" s="1" customFormat="1" ht="24.2" customHeight="1" x14ac:dyDescent="0.2">
      <c r="B388" s="32"/>
      <c r="C388" s="183" t="s">
        <v>547</v>
      </c>
      <c r="D388" s="183" t="s">
        <v>362</v>
      </c>
      <c r="E388" s="184" t="s">
        <v>548</v>
      </c>
      <c r="F388" s="185" t="s">
        <v>549</v>
      </c>
      <c r="G388" s="186" t="s">
        <v>209</v>
      </c>
      <c r="H388" s="187">
        <v>486.82</v>
      </c>
      <c r="I388" s="188"/>
      <c r="J388" s="189">
        <f>ROUND(I388*H388,2)</f>
        <v>0</v>
      </c>
      <c r="K388" s="185" t="s">
        <v>210</v>
      </c>
      <c r="L388" s="190"/>
      <c r="M388" s="191" t="s">
        <v>1</v>
      </c>
      <c r="N388" s="192" t="s">
        <v>44</v>
      </c>
      <c r="P388" s="145">
        <f>O388*H388</f>
        <v>0</v>
      </c>
      <c r="Q388" s="145">
        <v>0.13100000000000001</v>
      </c>
      <c r="R388" s="145">
        <f>Q388*H388</f>
        <v>63.773420000000002</v>
      </c>
      <c r="S388" s="145">
        <v>0</v>
      </c>
      <c r="T388" s="146">
        <f>S388*H388</f>
        <v>0</v>
      </c>
      <c r="AR388" s="147" t="s">
        <v>179</v>
      </c>
      <c r="AT388" s="147" t="s">
        <v>362</v>
      </c>
      <c r="AU388" s="147" t="s">
        <v>89</v>
      </c>
      <c r="AY388" s="17" t="s">
        <v>141</v>
      </c>
      <c r="BE388" s="148">
        <f>IF(N388="základní",J388,0)</f>
        <v>0</v>
      </c>
      <c r="BF388" s="148">
        <f>IF(N388="snížená",J388,0)</f>
        <v>0</v>
      </c>
      <c r="BG388" s="148">
        <f>IF(N388="zákl. přenesená",J388,0)</f>
        <v>0</v>
      </c>
      <c r="BH388" s="148">
        <f>IF(N388="sníž. přenesená",J388,0)</f>
        <v>0</v>
      </c>
      <c r="BI388" s="148">
        <f>IF(N388="nulová",J388,0)</f>
        <v>0</v>
      </c>
      <c r="BJ388" s="17" t="s">
        <v>87</v>
      </c>
      <c r="BK388" s="148">
        <f>ROUND(I388*H388,2)</f>
        <v>0</v>
      </c>
      <c r="BL388" s="17" t="s">
        <v>158</v>
      </c>
      <c r="BM388" s="147" t="s">
        <v>550</v>
      </c>
    </row>
    <row r="389" spans="2:65" s="12" customFormat="1" ht="11.25" x14ac:dyDescent="0.2">
      <c r="B389" s="149"/>
      <c r="D389" s="150" t="s">
        <v>165</v>
      </c>
      <c r="E389" s="151" t="s">
        <v>1</v>
      </c>
      <c r="F389" s="152" t="s">
        <v>551</v>
      </c>
      <c r="H389" s="153">
        <v>482</v>
      </c>
      <c r="I389" s="154"/>
      <c r="L389" s="149"/>
      <c r="M389" s="155"/>
      <c r="T389" s="156"/>
      <c r="AT389" s="151" t="s">
        <v>165</v>
      </c>
      <c r="AU389" s="151" t="s">
        <v>89</v>
      </c>
      <c r="AV389" s="12" t="s">
        <v>89</v>
      </c>
      <c r="AW389" s="12" t="s">
        <v>35</v>
      </c>
      <c r="AX389" s="12" t="s">
        <v>87</v>
      </c>
      <c r="AY389" s="151" t="s">
        <v>141</v>
      </c>
    </row>
    <row r="390" spans="2:65" s="12" customFormat="1" ht="11.25" x14ac:dyDescent="0.2">
      <c r="B390" s="149"/>
      <c r="D390" s="150" t="s">
        <v>165</v>
      </c>
      <c r="F390" s="152" t="s">
        <v>552</v>
      </c>
      <c r="H390" s="153">
        <v>486.82</v>
      </c>
      <c r="I390" s="154"/>
      <c r="L390" s="149"/>
      <c r="M390" s="155"/>
      <c r="T390" s="156"/>
      <c r="AT390" s="151" t="s">
        <v>165</v>
      </c>
      <c r="AU390" s="151" t="s">
        <v>89</v>
      </c>
      <c r="AV390" s="12" t="s">
        <v>89</v>
      </c>
      <c r="AW390" s="12" t="s">
        <v>4</v>
      </c>
      <c r="AX390" s="12" t="s">
        <v>87</v>
      </c>
      <c r="AY390" s="151" t="s">
        <v>141</v>
      </c>
    </row>
    <row r="391" spans="2:65" s="1" customFormat="1" ht="24.2" customHeight="1" x14ac:dyDescent="0.2">
      <c r="B391" s="32"/>
      <c r="C391" s="183" t="s">
        <v>553</v>
      </c>
      <c r="D391" s="183" t="s">
        <v>362</v>
      </c>
      <c r="E391" s="184" t="s">
        <v>554</v>
      </c>
      <c r="F391" s="185" t="s">
        <v>555</v>
      </c>
      <c r="G391" s="186" t="s">
        <v>209</v>
      </c>
      <c r="H391" s="187">
        <v>51.5</v>
      </c>
      <c r="I391" s="188"/>
      <c r="J391" s="189">
        <f>ROUND(I391*H391,2)</f>
        <v>0</v>
      </c>
      <c r="K391" s="185" t="s">
        <v>210</v>
      </c>
      <c r="L391" s="190"/>
      <c r="M391" s="191" t="s">
        <v>1</v>
      </c>
      <c r="N391" s="192" t="s">
        <v>44</v>
      </c>
      <c r="P391" s="145">
        <f>O391*H391</f>
        <v>0</v>
      </c>
      <c r="Q391" s="145">
        <v>0.13100000000000001</v>
      </c>
      <c r="R391" s="145">
        <f>Q391*H391</f>
        <v>6.7465000000000002</v>
      </c>
      <c r="S391" s="145">
        <v>0</v>
      </c>
      <c r="T391" s="146">
        <f>S391*H391</f>
        <v>0</v>
      </c>
      <c r="AR391" s="147" t="s">
        <v>179</v>
      </c>
      <c r="AT391" s="147" t="s">
        <v>362</v>
      </c>
      <c r="AU391" s="147" t="s">
        <v>89</v>
      </c>
      <c r="AY391" s="17" t="s">
        <v>141</v>
      </c>
      <c r="BE391" s="148">
        <f>IF(N391="základní",J391,0)</f>
        <v>0</v>
      </c>
      <c r="BF391" s="148">
        <f>IF(N391="snížená",J391,0)</f>
        <v>0</v>
      </c>
      <c r="BG391" s="148">
        <f>IF(N391="zákl. přenesená",J391,0)</f>
        <v>0</v>
      </c>
      <c r="BH391" s="148">
        <f>IF(N391="sníž. přenesená",J391,0)</f>
        <v>0</v>
      </c>
      <c r="BI391" s="148">
        <f>IF(N391="nulová",J391,0)</f>
        <v>0</v>
      </c>
      <c r="BJ391" s="17" t="s">
        <v>87</v>
      </c>
      <c r="BK391" s="148">
        <f>ROUND(I391*H391,2)</f>
        <v>0</v>
      </c>
      <c r="BL391" s="17" t="s">
        <v>158</v>
      </c>
      <c r="BM391" s="147" t="s">
        <v>556</v>
      </c>
    </row>
    <row r="392" spans="2:65" s="12" customFormat="1" ht="11.25" x14ac:dyDescent="0.2">
      <c r="B392" s="149"/>
      <c r="D392" s="150" t="s">
        <v>165</v>
      </c>
      <c r="E392" s="151" t="s">
        <v>1</v>
      </c>
      <c r="F392" s="152" t="s">
        <v>557</v>
      </c>
      <c r="H392" s="153">
        <v>50</v>
      </c>
      <c r="I392" s="154"/>
      <c r="L392" s="149"/>
      <c r="M392" s="155"/>
      <c r="T392" s="156"/>
      <c r="AT392" s="151" t="s">
        <v>165</v>
      </c>
      <c r="AU392" s="151" t="s">
        <v>89</v>
      </c>
      <c r="AV392" s="12" t="s">
        <v>89</v>
      </c>
      <c r="AW392" s="12" t="s">
        <v>35</v>
      </c>
      <c r="AX392" s="12" t="s">
        <v>87</v>
      </c>
      <c r="AY392" s="151" t="s">
        <v>141</v>
      </c>
    </row>
    <row r="393" spans="2:65" s="12" customFormat="1" ht="11.25" x14ac:dyDescent="0.2">
      <c r="B393" s="149"/>
      <c r="D393" s="150" t="s">
        <v>165</v>
      </c>
      <c r="F393" s="152" t="s">
        <v>558</v>
      </c>
      <c r="H393" s="153">
        <v>51.5</v>
      </c>
      <c r="I393" s="154"/>
      <c r="L393" s="149"/>
      <c r="M393" s="155"/>
      <c r="T393" s="156"/>
      <c r="AT393" s="151" t="s">
        <v>165</v>
      </c>
      <c r="AU393" s="151" t="s">
        <v>89</v>
      </c>
      <c r="AV393" s="12" t="s">
        <v>89</v>
      </c>
      <c r="AW393" s="12" t="s">
        <v>4</v>
      </c>
      <c r="AX393" s="12" t="s">
        <v>87</v>
      </c>
      <c r="AY393" s="151" t="s">
        <v>141</v>
      </c>
    </row>
    <row r="394" spans="2:65" s="1" customFormat="1" ht="24.2" customHeight="1" x14ac:dyDescent="0.2">
      <c r="B394" s="32"/>
      <c r="C394" s="136" t="s">
        <v>559</v>
      </c>
      <c r="D394" s="136" t="s">
        <v>144</v>
      </c>
      <c r="E394" s="137" t="s">
        <v>560</v>
      </c>
      <c r="F394" s="138" t="s">
        <v>561</v>
      </c>
      <c r="G394" s="139" t="s">
        <v>209</v>
      </c>
      <c r="H394" s="140">
        <v>791</v>
      </c>
      <c r="I394" s="141"/>
      <c r="J394" s="142">
        <f>ROUND(I394*H394,2)</f>
        <v>0</v>
      </c>
      <c r="K394" s="138" t="s">
        <v>210</v>
      </c>
      <c r="L394" s="32"/>
      <c r="M394" s="143" t="s">
        <v>1</v>
      </c>
      <c r="N394" s="144" t="s">
        <v>44</v>
      </c>
      <c r="P394" s="145">
        <f>O394*H394</f>
        <v>0</v>
      </c>
      <c r="Q394" s="145">
        <v>0.11162</v>
      </c>
      <c r="R394" s="145">
        <f>Q394*H394</f>
        <v>88.291420000000002</v>
      </c>
      <c r="S394" s="145">
        <v>0</v>
      </c>
      <c r="T394" s="146">
        <f>S394*H394</f>
        <v>0</v>
      </c>
      <c r="AR394" s="147" t="s">
        <v>158</v>
      </c>
      <c r="AT394" s="147" t="s">
        <v>144</v>
      </c>
      <c r="AU394" s="147" t="s">
        <v>89</v>
      </c>
      <c r="AY394" s="17" t="s">
        <v>141</v>
      </c>
      <c r="BE394" s="148">
        <f>IF(N394="základní",J394,0)</f>
        <v>0</v>
      </c>
      <c r="BF394" s="148">
        <f>IF(N394="snížená",J394,0)</f>
        <v>0</v>
      </c>
      <c r="BG394" s="148">
        <f>IF(N394="zákl. přenesená",J394,0)</f>
        <v>0</v>
      </c>
      <c r="BH394" s="148">
        <f>IF(N394="sníž. přenesená",J394,0)</f>
        <v>0</v>
      </c>
      <c r="BI394" s="148">
        <f>IF(N394="nulová",J394,0)</f>
        <v>0</v>
      </c>
      <c r="BJ394" s="17" t="s">
        <v>87</v>
      </c>
      <c r="BK394" s="148">
        <f>ROUND(I394*H394,2)</f>
        <v>0</v>
      </c>
      <c r="BL394" s="17" t="s">
        <v>158</v>
      </c>
      <c r="BM394" s="147" t="s">
        <v>562</v>
      </c>
    </row>
    <row r="395" spans="2:65" s="1" customFormat="1" ht="29.25" x14ac:dyDescent="0.2">
      <c r="B395" s="32"/>
      <c r="D395" s="150" t="s">
        <v>212</v>
      </c>
      <c r="F395" s="166" t="s">
        <v>371</v>
      </c>
      <c r="I395" s="167"/>
      <c r="L395" s="32"/>
      <c r="M395" s="168"/>
      <c r="T395" s="56"/>
      <c r="AT395" s="17" t="s">
        <v>212</v>
      </c>
      <c r="AU395" s="17" t="s">
        <v>89</v>
      </c>
    </row>
    <row r="396" spans="2:65" s="12" customFormat="1" ht="11.25" x14ac:dyDescent="0.2">
      <c r="B396" s="149"/>
      <c r="D396" s="150" t="s">
        <v>165</v>
      </c>
      <c r="E396" s="151" t="s">
        <v>1</v>
      </c>
      <c r="F396" s="152" t="s">
        <v>486</v>
      </c>
      <c r="H396" s="153">
        <v>42</v>
      </c>
      <c r="I396" s="154"/>
      <c r="L396" s="149"/>
      <c r="M396" s="155"/>
      <c r="T396" s="156"/>
      <c r="AT396" s="151" t="s">
        <v>165</v>
      </c>
      <c r="AU396" s="151" t="s">
        <v>89</v>
      </c>
      <c r="AV396" s="12" t="s">
        <v>89</v>
      </c>
      <c r="AW396" s="12" t="s">
        <v>35</v>
      </c>
      <c r="AX396" s="12" t="s">
        <v>79</v>
      </c>
      <c r="AY396" s="151" t="s">
        <v>141</v>
      </c>
    </row>
    <row r="397" spans="2:65" s="12" customFormat="1" ht="22.5" x14ac:dyDescent="0.2">
      <c r="B397" s="149"/>
      <c r="D397" s="150" t="s">
        <v>165</v>
      </c>
      <c r="E397" s="151" t="s">
        <v>1</v>
      </c>
      <c r="F397" s="152" t="s">
        <v>487</v>
      </c>
      <c r="H397" s="153">
        <v>515</v>
      </c>
      <c r="I397" s="154"/>
      <c r="L397" s="149"/>
      <c r="M397" s="155"/>
      <c r="T397" s="156"/>
      <c r="AT397" s="151" t="s">
        <v>165</v>
      </c>
      <c r="AU397" s="151" t="s">
        <v>89</v>
      </c>
      <c r="AV397" s="12" t="s">
        <v>89</v>
      </c>
      <c r="AW397" s="12" t="s">
        <v>35</v>
      </c>
      <c r="AX397" s="12" t="s">
        <v>79</v>
      </c>
      <c r="AY397" s="151" t="s">
        <v>141</v>
      </c>
    </row>
    <row r="398" spans="2:65" s="12" customFormat="1" ht="22.5" x14ac:dyDescent="0.2">
      <c r="B398" s="149"/>
      <c r="D398" s="150" t="s">
        <v>165</v>
      </c>
      <c r="E398" s="151" t="s">
        <v>1</v>
      </c>
      <c r="F398" s="152" t="s">
        <v>563</v>
      </c>
      <c r="H398" s="153">
        <v>234</v>
      </c>
      <c r="I398" s="154"/>
      <c r="L398" s="149"/>
      <c r="M398" s="155"/>
      <c r="T398" s="156"/>
      <c r="AT398" s="151" t="s">
        <v>165</v>
      </c>
      <c r="AU398" s="151" t="s">
        <v>89</v>
      </c>
      <c r="AV398" s="12" t="s">
        <v>89</v>
      </c>
      <c r="AW398" s="12" t="s">
        <v>35</v>
      </c>
      <c r="AX398" s="12" t="s">
        <v>79</v>
      </c>
      <c r="AY398" s="151" t="s">
        <v>141</v>
      </c>
    </row>
    <row r="399" spans="2:65" s="14" customFormat="1" ht="11.25" x14ac:dyDescent="0.2">
      <c r="B399" s="169"/>
      <c r="D399" s="150" t="s">
        <v>165</v>
      </c>
      <c r="E399" s="170" t="s">
        <v>1</v>
      </c>
      <c r="F399" s="171" t="s">
        <v>216</v>
      </c>
      <c r="H399" s="172">
        <v>791</v>
      </c>
      <c r="I399" s="173"/>
      <c r="L399" s="169"/>
      <c r="M399" s="174"/>
      <c r="T399" s="175"/>
      <c r="AT399" s="170" t="s">
        <v>165</v>
      </c>
      <c r="AU399" s="170" t="s">
        <v>89</v>
      </c>
      <c r="AV399" s="14" t="s">
        <v>158</v>
      </c>
      <c r="AW399" s="14" t="s">
        <v>35</v>
      </c>
      <c r="AX399" s="14" t="s">
        <v>87</v>
      </c>
      <c r="AY399" s="170" t="s">
        <v>141</v>
      </c>
    </row>
    <row r="400" spans="2:65" s="1" customFormat="1" ht="24.2" customHeight="1" x14ac:dyDescent="0.2">
      <c r="B400" s="32"/>
      <c r="C400" s="183" t="s">
        <v>564</v>
      </c>
      <c r="D400" s="183" t="s">
        <v>362</v>
      </c>
      <c r="E400" s="184" t="s">
        <v>565</v>
      </c>
      <c r="F400" s="185" t="s">
        <v>566</v>
      </c>
      <c r="G400" s="186" t="s">
        <v>209</v>
      </c>
      <c r="H400" s="187">
        <v>41.2</v>
      </c>
      <c r="I400" s="188"/>
      <c r="J400" s="189">
        <f>ROUND(I400*H400,2)</f>
        <v>0</v>
      </c>
      <c r="K400" s="185" t="s">
        <v>210</v>
      </c>
      <c r="L400" s="190"/>
      <c r="M400" s="191" t="s">
        <v>1</v>
      </c>
      <c r="N400" s="192" t="s">
        <v>44</v>
      </c>
      <c r="P400" s="145">
        <f>O400*H400</f>
        <v>0</v>
      </c>
      <c r="Q400" s="145">
        <v>0.17599999999999999</v>
      </c>
      <c r="R400" s="145">
        <f>Q400*H400</f>
        <v>7.2511999999999999</v>
      </c>
      <c r="S400" s="145">
        <v>0</v>
      </c>
      <c r="T400" s="146">
        <f>S400*H400</f>
        <v>0</v>
      </c>
      <c r="AR400" s="147" t="s">
        <v>179</v>
      </c>
      <c r="AT400" s="147" t="s">
        <v>362</v>
      </c>
      <c r="AU400" s="147" t="s">
        <v>89</v>
      </c>
      <c r="AY400" s="17" t="s">
        <v>141</v>
      </c>
      <c r="BE400" s="148">
        <f>IF(N400="základní",J400,0)</f>
        <v>0</v>
      </c>
      <c r="BF400" s="148">
        <f>IF(N400="snížená",J400,0)</f>
        <v>0</v>
      </c>
      <c r="BG400" s="148">
        <f>IF(N400="zákl. přenesená",J400,0)</f>
        <v>0</v>
      </c>
      <c r="BH400" s="148">
        <f>IF(N400="sníž. přenesená",J400,0)</f>
        <v>0</v>
      </c>
      <c r="BI400" s="148">
        <f>IF(N400="nulová",J400,0)</f>
        <v>0</v>
      </c>
      <c r="BJ400" s="17" t="s">
        <v>87</v>
      </c>
      <c r="BK400" s="148">
        <f>ROUND(I400*H400,2)</f>
        <v>0</v>
      </c>
      <c r="BL400" s="17" t="s">
        <v>158</v>
      </c>
      <c r="BM400" s="147" t="s">
        <v>567</v>
      </c>
    </row>
    <row r="401" spans="2:65" s="12" customFormat="1" ht="11.25" x14ac:dyDescent="0.2">
      <c r="B401" s="149"/>
      <c r="D401" s="150" t="s">
        <v>165</v>
      </c>
      <c r="E401" s="151" t="s">
        <v>1</v>
      </c>
      <c r="F401" s="152" t="s">
        <v>568</v>
      </c>
      <c r="H401" s="153">
        <v>40</v>
      </c>
      <c r="I401" s="154"/>
      <c r="L401" s="149"/>
      <c r="M401" s="155"/>
      <c r="T401" s="156"/>
      <c r="AT401" s="151" t="s">
        <v>165</v>
      </c>
      <c r="AU401" s="151" t="s">
        <v>89</v>
      </c>
      <c r="AV401" s="12" t="s">
        <v>89</v>
      </c>
      <c r="AW401" s="12" t="s">
        <v>35</v>
      </c>
      <c r="AX401" s="12" t="s">
        <v>87</v>
      </c>
      <c r="AY401" s="151" t="s">
        <v>141</v>
      </c>
    </row>
    <row r="402" spans="2:65" s="12" customFormat="1" ht="11.25" x14ac:dyDescent="0.2">
      <c r="B402" s="149"/>
      <c r="D402" s="150" t="s">
        <v>165</v>
      </c>
      <c r="F402" s="152" t="s">
        <v>569</v>
      </c>
      <c r="H402" s="153">
        <v>41.2</v>
      </c>
      <c r="I402" s="154"/>
      <c r="L402" s="149"/>
      <c r="M402" s="155"/>
      <c r="T402" s="156"/>
      <c r="AT402" s="151" t="s">
        <v>165</v>
      </c>
      <c r="AU402" s="151" t="s">
        <v>89</v>
      </c>
      <c r="AV402" s="12" t="s">
        <v>89</v>
      </c>
      <c r="AW402" s="12" t="s">
        <v>4</v>
      </c>
      <c r="AX402" s="12" t="s">
        <v>87</v>
      </c>
      <c r="AY402" s="151" t="s">
        <v>141</v>
      </c>
    </row>
    <row r="403" spans="2:65" s="1" customFormat="1" ht="24.2" customHeight="1" x14ac:dyDescent="0.2">
      <c r="B403" s="32"/>
      <c r="C403" s="183" t="s">
        <v>570</v>
      </c>
      <c r="D403" s="183" t="s">
        <v>362</v>
      </c>
      <c r="E403" s="184" t="s">
        <v>571</v>
      </c>
      <c r="F403" s="185" t="s">
        <v>572</v>
      </c>
      <c r="G403" s="186" t="s">
        <v>209</v>
      </c>
      <c r="H403" s="187">
        <v>749</v>
      </c>
      <c r="I403" s="188"/>
      <c r="J403" s="189">
        <f>ROUND(I403*H403,2)</f>
        <v>0</v>
      </c>
      <c r="K403" s="185" t="s">
        <v>210</v>
      </c>
      <c r="L403" s="190"/>
      <c r="M403" s="191" t="s">
        <v>1</v>
      </c>
      <c r="N403" s="192" t="s">
        <v>44</v>
      </c>
      <c r="P403" s="145">
        <f>O403*H403</f>
        <v>0</v>
      </c>
      <c r="Q403" s="145">
        <v>0.17599999999999999</v>
      </c>
      <c r="R403" s="145">
        <f>Q403*H403</f>
        <v>131.82399999999998</v>
      </c>
      <c r="S403" s="145">
        <v>0</v>
      </c>
      <c r="T403" s="146">
        <f>S403*H403</f>
        <v>0</v>
      </c>
      <c r="AR403" s="147" t="s">
        <v>179</v>
      </c>
      <c r="AT403" s="147" t="s">
        <v>362</v>
      </c>
      <c r="AU403" s="147" t="s">
        <v>89</v>
      </c>
      <c r="AY403" s="17" t="s">
        <v>141</v>
      </c>
      <c r="BE403" s="148">
        <f>IF(N403="základní",J403,0)</f>
        <v>0</v>
      </c>
      <c r="BF403" s="148">
        <f>IF(N403="snížená",J403,0)</f>
        <v>0</v>
      </c>
      <c r="BG403" s="148">
        <f>IF(N403="zákl. přenesená",J403,0)</f>
        <v>0</v>
      </c>
      <c r="BH403" s="148">
        <f>IF(N403="sníž. přenesená",J403,0)</f>
        <v>0</v>
      </c>
      <c r="BI403" s="148">
        <f>IF(N403="nulová",J403,0)</f>
        <v>0</v>
      </c>
      <c r="BJ403" s="17" t="s">
        <v>87</v>
      </c>
      <c r="BK403" s="148">
        <f>ROUND(I403*H403,2)</f>
        <v>0</v>
      </c>
      <c r="BL403" s="17" t="s">
        <v>158</v>
      </c>
      <c r="BM403" s="147" t="s">
        <v>573</v>
      </c>
    </row>
    <row r="404" spans="2:65" s="12" customFormat="1" ht="22.5" x14ac:dyDescent="0.2">
      <c r="B404" s="149"/>
      <c r="D404" s="150" t="s">
        <v>165</v>
      </c>
      <c r="E404" s="151" t="s">
        <v>1</v>
      </c>
      <c r="F404" s="152" t="s">
        <v>487</v>
      </c>
      <c r="H404" s="153">
        <v>515</v>
      </c>
      <c r="I404" s="154"/>
      <c r="L404" s="149"/>
      <c r="M404" s="155"/>
      <c r="T404" s="156"/>
      <c r="AT404" s="151" t="s">
        <v>165</v>
      </c>
      <c r="AU404" s="151" t="s">
        <v>89</v>
      </c>
      <c r="AV404" s="12" t="s">
        <v>89</v>
      </c>
      <c r="AW404" s="12" t="s">
        <v>35</v>
      </c>
      <c r="AX404" s="12" t="s">
        <v>79</v>
      </c>
      <c r="AY404" s="151" t="s">
        <v>141</v>
      </c>
    </row>
    <row r="405" spans="2:65" s="12" customFormat="1" ht="22.5" x14ac:dyDescent="0.2">
      <c r="B405" s="149"/>
      <c r="D405" s="150" t="s">
        <v>165</v>
      </c>
      <c r="E405" s="151" t="s">
        <v>1</v>
      </c>
      <c r="F405" s="152" t="s">
        <v>563</v>
      </c>
      <c r="H405" s="153">
        <v>234</v>
      </c>
      <c r="I405" s="154"/>
      <c r="L405" s="149"/>
      <c r="M405" s="155"/>
      <c r="T405" s="156"/>
      <c r="AT405" s="151" t="s">
        <v>165</v>
      </c>
      <c r="AU405" s="151" t="s">
        <v>89</v>
      </c>
      <c r="AV405" s="12" t="s">
        <v>89</v>
      </c>
      <c r="AW405" s="12" t="s">
        <v>35</v>
      </c>
      <c r="AX405" s="12" t="s">
        <v>79</v>
      </c>
      <c r="AY405" s="151" t="s">
        <v>141</v>
      </c>
    </row>
    <row r="406" spans="2:65" s="14" customFormat="1" ht="11.25" x14ac:dyDescent="0.2">
      <c r="B406" s="169"/>
      <c r="D406" s="150" t="s">
        <v>165</v>
      </c>
      <c r="E406" s="170" t="s">
        <v>1</v>
      </c>
      <c r="F406" s="171" t="s">
        <v>216</v>
      </c>
      <c r="H406" s="172">
        <v>749</v>
      </c>
      <c r="I406" s="173"/>
      <c r="L406" s="169"/>
      <c r="M406" s="174"/>
      <c r="T406" s="175"/>
      <c r="AT406" s="170" t="s">
        <v>165</v>
      </c>
      <c r="AU406" s="170" t="s">
        <v>89</v>
      </c>
      <c r="AV406" s="14" t="s">
        <v>158</v>
      </c>
      <c r="AW406" s="14" t="s">
        <v>35</v>
      </c>
      <c r="AX406" s="14" t="s">
        <v>87</v>
      </c>
      <c r="AY406" s="170" t="s">
        <v>141</v>
      </c>
    </row>
    <row r="407" spans="2:65" s="1" customFormat="1" ht="24.2" customHeight="1" x14ac:dyDescent="0.2">
      <c r="B407" s="32"/>
      <c r="C407" s="183" t="s">
        <v>574</v>
      </c>
      <c r="D407" s="183" t="s">
        <v>362</v>
      </c>
      <c r="E407" s="184" t="s">
        <v>575</v>
      </c>
      <c r="F407" s="185" t="s">
        <v>576</v>
      </c>
      <c r="G407" s="186" t="s">
        <v>209</v>
      </c>
      <c r="H407" s="187">
        <v>2.06</v>
      </c>
      <c r="I407" s="188"/>
      <c r="J407" s="189">
        <f>ROUND(I407*H407,2)</f>
        <v>0</v>
      </c>
      <c r="K407" s="185" t="s">
        <v>1</v>
      </c>
      <c r="L407" s="190"/>
      <c r="M407" s="191" t="s">
        <v>1</v>
      </c>
      <c r="N407" s="192" t="s">
        <v>44</v>
      </c>
      <c r="P407" s="145">
        <f>O407*H407</f>
        <v>0</v>
      </c>
      <c r="Q407" s="145">
        <v>0.17599999999999999</v>
      </c>
      <c r="R407" s="145">
        <f>Q407*H407</f>
        <v>0.36255999999999999</v>
      </c>
      <c r="S407" s="145">
        <v>0</v>
      </c>
      <c r="T407" s="146">
        <f>S407*H407</f>
        <v>0</v>
      </c>
      <c r="AR407" s="147" t="s">
        <v>179</v>
      </c>
      <c r="AT407" s="147" t="s">
        <v>362</v>
      </c>
      <c r="AU407" s="147" t="s">
        <v>89</v>
      </c>
      <c r="AY407" s="17" t="s">
        <v>141</v>
      </c>
      <c r="BE407" s="148">
        <f>IF(N407="základní",J407,0)</f>
        <v>0</v>
      </c>
      <c r="BF407" s="148">
        <f>IF(N407="snížená",J407,0)</f>
        <v>0</v>
      </c>
      <c r="BG407" s="148">
        <f>IF(N407="zákl. přenesená",J407,0)</f>
        <v>0</v>
      </c>
      <c r="BH407" s="148">
        <f>IF(N407="sníž. přenesená",J407,0)</f>
        <v>0</v>
      </c>
      <c r="BI407" s="148">
        <f>IF(N407="nulová",J407,0)</f>
        <v>0</v>
      </c>
      <c r="BJ407" s="17" t="s">
        <v>87</v>
      </c>
      <c r="BK407" s="148">
        <f>ROUND(I407*H407,2)</f>
        <v>0</v>
      </c>
      <c r="BL407" s="17" t="s">
        <v>158</v>
      </c>
      <c r="BM407" s="147" t="s">
        <v>577</v>
      </c>
    </row>
    <row r="408" spans="2:65" s="12" customFormat="1" ht="11.25" x14ac:dyDescent="0.2">
      <c r="B408" s="149"/>
      <c r="D408" s="150" t="s">
        <v>165</v>
      </c>
      <c r="E408" s="151" t="s">
        <v>1</v>
      </c>
      <c r="F408" s="152" t="s">
        <v>578</v>
      </c>
      <c r="H408" s="153">
        <v>2</v>
      </c>
      <c r="I408" s="154"/>
      <c r="L408" s="149"/>
      <c r="M408" s="155"/>
      <c r="T408" s="156"/>
      <c r="AT408" s="151" t="s">
        <v>165</v>
      </c>
      <c r="AU408" s="151" t="s">
        <v>89</v>
      </c>
      <c r="AV408" s="12" t="s">
        <v>89</v>
      </c>
      <c r="AW408" s="12" t="s">
        <v>35</v>
      </c>
      <c r="AX408" s="12" t="s">
        <v>87</v>
      </c>
      <c r="AY408" s="151" t="s">
        <v>141</v>
      </c>
    </row>
    <row r="409" spans="2:65" s="12" customFormat="1" ht="11.25" x14ac:dyDescent="0.2">
      <c r="B409" s="149"/>
      <c r="D409" s="150" t="s">
        <v>165</v>
      </c>
      <c r="F409" s="152" t="s">
        <v>579</v>
      </c>
      <c r="H409" s="153">
        <v>2.06</v>
      </c>
      <c r="I409" s="154"/>
      <c r="L409" s="149"/>
      <c r="M409" s="155"/>
      <c r="T409" s="156"/>
      <c r="AT409" s="151" t="s">
        <v>165</v>
      </c>
      <c r="AU409" s="151" t="s">
        <v>89</v>
      </c>
      <c r="AV409" s="12" t="s">
        <v>89</v>
      </c>
      <c r="AW409" s="12" t="s">
        <v>4</v>
      </c>
      <c r="AX409" s="12" t="s">
        <v>87</v>
      </c>
      <c r="AY409" s="151" t="s">
        <v>141</v>
      </c>
    </row>
    <row r="410" spans="2:65" s="1" customFormat="1" ht="33" customHeight="1" x14ac:dyDescent="0.2">
      <c r="B410" s="32"/>
      <c r="C410" s="136" t="s">
        <v>580</v>
      </c>
      <c r="D410" s="136" t="s">
        <v>144</v>
      </c>
      <c r="E410" s="137" t="s">
        <v>581</v>
      </c>
      <c r="F410" s="138" t="s">
        <v>582</v>
      </c>
      <c r="G410" s="139" t="s">
        <v>209</v>
      </c>
      <c r="H410" s="140">
        <v>464</v>
      </c>
      <c r="I410" s="141"/>
      <c r="J410" s="142">
        <f>ROUND(I410*H410,2)</f>
        <v>0</v>
      </c>
      <c r="K410" s="138" t="s">
        <v>210</v>
      </c>
      <c r="L410" s="32"/>
      <c r="M410" s="143" t="s">
        <v>1</v>
      </c>
      <c r="N410" s="144" t="s">
        <v>44</v>
      </c>
      <c r="P410" s="145">
        <f>O410*H410</f>
        <v>0</v>
      </c>
      <c r="Q410" s="145">
        <v>0.11303000000000001</v>
      </c>
      <c r="R410" s="145">
        <f>Q410*H410</f>
        <v>52.445920000000001</v>
      </c>
      <c r="S410" s="145">
        <v>0</v>
      </c>
      <c r="T410" s="146">
        <f>S410*H410</f>
        <v>0</v>
      </c>
      <c r="AR410" s="147" t="s">
        <v>158</v>
      </c>
      <c r="AT410" s="147" t="s">
        <v>144</v>
      </c>
      <c r="AU410" s="147" t="s">
        <v>89</v>
      </c>
      <c r="AY410" s="17" t="s">
        <v>141</v>
      </c>
      <c r="BE410" s="148">
        <f>IF(N410="základní",J410,0)</f>
        <v>0</v>
      </c>
      <c r="BF410" s="148">
        <f>IF(N410="snížená",J410,0)</f>
        <v>0</v>
      </c>
      <c r="BG410" s="148">
        <f>IF(N410="zákl. přenesená",J410,0)</f>
        <v>0</v>
      </c>
      <c r="BH410" s="148">
        <f>IF(N410="sníž. přenesená",J410,0)</f>
        <v>0</v>
      </c>
      <c r="BI410" s="148">
        <f>IF(N410="nulová",J410,0)</f>
        <v>0</v>
      </c>
      <c r="BJ410" s="17" t="s">
        <v>87</v>
      </c>
      <c r="BK410" s="148">
        <f>ROUND(I410*H410,2)</f>
        <v>0</v>
      </c>
      <c r="BL410" s="17" t="s">
        <v>158</v>
      </c>
      <c r="BM410" s="147" t="s">
        <v>583</v>
      </c>
    </row>
    <row r="411" spans="2:65" s="1" customFormat="1" ht="29.25" x14ac:dyDescent="0.2">
      <c r="B411" s="32"/>
      <c r="D411" s="150" t="s">
        <v>212</v>
      </c>
      <c r="F411" s="166" t="s">
        <v>371</v>
      </c>
      <c r="I411" s="167"/>
      <c r="L411" s="32"/>
      <c r="M411" s="168"/>
      <c r="T411" s="56"/>
      <c r="AT411" s="17" t="s">
        <v>212</v>
      </c>
      <c r="AU411" s="17" t="s">
        <v>89</v>
      </c>
    </row>
    <row r="412" spans="2:65" s="12" customFormat="1" ht="11.25" x14ac:dyDescent="0.2">
      <c r="B412" s="149"/>
      <c r="D412" s="150" t="s">
        <v>165</v>
      </c>
      <c r="E412" s="151" t="s">
        <v>1</v>
      </c>
      <c r="F412" s="152" t="s">
        <v>504</v>
      </c>
      <c r="H412" s="153">
        <v>213</v>
      </c>
      <c r="I412" s="154"/>
      <c r="L412" s="149"/>
      <c r="M412" s="155"/>
      <c r="T412" s="156"/>
      <c r="AT412" s="151" t="s">
        <v>165</v>
      </c>
      <c r="AU412" s="151" t="s">
        <v>89</v>
      </c>
      <c r="AV412" s="12" t="s">
        <v>89</v>
      </c>
      <c r="AW412" s="12" t="s">
        <v>35</v>
      </c>
      <c r="AX412" s="12" t="s">
        <v>79</v>
      </c>
      <c r="AY412" s="151" t="s">
        <v>141</v>
      </c>
    </row>
    <row r="413" spans="2:65" s="12" customFormat="1" ht="22.5" x14ac:dyDescent="0.2">
      <c r="B413" s="149"/>
      <c r="D413" s="150" t="s">
        <v>165</v>
      </c>
      <c r="E413" s="151" t="s">
        <v>1</v>
      </c>
      <c r="F413" s="152" t="s">
        <v>488</v>
      </c>
      <c r="H413" s="153">
        <v>251</v>
      </c>
      <c r="I413" s="154"/>
      <c r="L413" s="149"/>
      <c r="M413" s="155"/>
      <c r="T413" s="156"/>
      <c r="AT413" s="151" t="s">
        <v>165</v>
      </c>
      <c r="AU413" s="151" t="s">
        <v>89</v>
      </c>
      <c r="AV413" s="12" t="s">
        <v>89</v>
      </c>
      <c r="AW413" s="12" t="s">
        <v>35</v>
      </c>
      <c r="AX413" s="12" t="s">
        <v>79</v>
      </c>
      <c r="AY413" s="151" t="s">
        <v>141</v>
      </c>
    </row>
    <row r="414" spans="2:65" s="14" customFormat="1" ht="11.25" x14ac:dyDescent="0.2">
      <c r="B414" s="169"/>
      <c r="D414" s="150" t="s">
        <v>165</v>
      </c>
      <c r="E414" s="170" t="s">
        <v>1</v>
      </c>
      <c r="F414" s="171" t="s">
        <v>216</v>
      </c>
      <c r="H414" s="172">
        <v>464</v>
      </c>
      <c r="I414" s="173"/>
      <c r="L414" s="169"/>
      <c r="M414" s="174"/>
      <c r="T414" s="175"/>
      <c r="AT414" s="170" t="s">
        <v>165</v>
      </c>
      <c r="AU414" s="170" t="s">
        <v>89</v>
      </c>
      <c r="AV414" s="14" t="s">
        <v>158</v>
      </c>
      <c r="AW414" s="14" t="s">
        <v>35</v>
      </c>
      <c r="AX414" s="14" t="s">
        <v>87</v>
      </c>
      <c r="AY414" s="170" t="s">
        <v>141</v>
      </c>
    </row>
    <row r="415" spans="2:65" s="1" customFormat="1" ht="24.2" customHeight="1" x14ac:dyDescent="0.2">
      <c r="B415" s="32"/>
      <c r="C415" s="183" t="s">
        <v>584</v>
      </c>
      <c r="D415" s="183" t="s">
        <v>362</v>
      </c>
      <c r="E415" s="184" t="s">
        <v>585</v>
      </c>
      <c r="F415" s="185" t="s">
        <v>586</v>
      </c>
      <c r="G415" s="186" t="s">
        <v>209</v>
      </c>
      <c r="H415" s="187">
        <v>253.51</v>
      </c>
      <c r="I415" s="188"/>
      <c r="J415" s="189">
        <f>ROUND(I415*H415,2)</f>
        <v>0</v>
      </c>
      <c r="K415" s="185" t="s">
        <v>210</v>
      </c>
      <c r="L415" s="190"/>
      <c r="M415" s="191" t="s">
        <v>1</v>
      </c>
      <c r="N415" s="192" t="s">
        <v>44</v>
      </c>
      <c r="P415" s="145">
        <f>O415*H415</f>
        <v>0</v>
      </c>
      <c r="Q415" s="145">
        <v>0.191</v>
      </c>
      <c r="R415" s="145">
        <f>Q415*H415</f>
        <v>48.420409999999997</v>
      </c>
      <c r="S415" s="145">
        <v>0</v>
      </c>
      <c r="T415" s="146">
        <f>S415*H415</f>
        <v>0</v>
      </c>
      <c r="AR415" s="147" t="s">
        <v>179</v>
      </c>
      <c r="AT415" s="147" t="s">
        <v>362</v>
      </c>
      <c r="AU415" s="147" t="s">
        <v>89</v>
      </c>
      <c r="AY415" s="17" t="s">
        <v>141</v>
      </c>
      <c r="BE415" s="148">
        <f>IF(N415="základní",J415,0)</f>
        <v>0</v>
      </c>
      <c r="BF415" s="148">
        <f>IF(N415="snížená",J415,0)</f>
        <v>0</v>
      </c>
      <c r="BG415" s="148">
        <f>IF(N415="zákl. přenesená",J415,0)</f>
        <v>0</v>
      </c>
      <c r="BH415" s="148">
        <f>IF(N415="sníž. přenesená",J415,0)</f>
        <v>0</v>
      </c>
      <c r="BI415" s="148">
        <f>IF(N415="nulová",J415,0)</f>
        <v>0</v>
      </c>
      <c r="BJ415" s="17" t="s">
        <v>87</v>
      </c>
      <c r="BK415" s="148">
        <f>ROUND(I415*H415,2)</f>
        <v>0</v>
      </c>
      <c r="BL415" s="17" t="s">
        <v>158</v>
      </c>
      <c r="BM415" s="147" t="s">
        <v>587</v>
      </c>
    </row>
    <row r="416" spans="2:65" s="12" customFormat="1" ht="11.25" x14ac:dyDescent="0.2">
      <c r="B416" s="149"/>
      <c r="D416" s="150" t="s">
        <v>165</v>
      </c>
      <c r="E416" s="151" t="s">
        <v>1</v>
      </c>
      <c r="F416" s="152" t="s">
        <v>588</v>
      </c>
      <c r="H416" s="153">
        <v>251</v>
      </c>
      <c r="I416" s="154"/>
      <c r="L416" s="149"/>
      <c r="M416" s="155"/>
      <c r="T416" s="156"/>
      <c r="AT416" s="151" t="s">
        <v>165</v>
      </c>
      <c r="AU416" s="151" t="s">
        <v>89</v>
      </c>
      <c r="AV416" s="12" t="s">
        <v>89</v>
      </c>
      <c r="AW416" s="12" t="s">
        <v>35</v>
      </c>
      <c r="AX416" s="12" t="s">
        <v>87</v>
      </c>
      <c r="AY416" s="151" t="s">
        <v>141</v>
      </c>
    </row>
    <row r="417" spans="2:65" s="12" customFormat="1" ht="11.25" x14ac:dyDescent="0.2">
      <c r="B417" s="149"/>
      <c r="D417" s="150" t="s">
        <v>165</v>
      </c>
      <c r="F417" s="152" t="s">
        <v>589</v>
      </c>
      <c r="H417" s="153">
        <v>253.51</v>
      </c>
      <c r="I417" s="154"/>
      <c r="L417" s="149"/>
      <c r="M417" s="155"/>
      <c r="T417" s="156"/>
      <c r="AT417" s="151" t="s">
        <v>165</v>
      </c>
      <c r="AU417" s="151" t="s">
        <v>89</v>
      </c>
      <c r="AV417" s="12" t="s">
        <v>89</v>
      </c>
      <c r="AW417" s="12" t="s">
        <v>4</v>
      </c>
      <c r="AX417" s="12" t="s">
        <v>87</v>
      </c>
      <c r="AY417" s="151" t="s">
        <v>141</v>
      </c>
    </row>
    <row r="418" spans="2:65" s="1" customFormat="1" ht="24.2" customHeight="1" x14ac:dyDescent="0.2">
      <c r="B418" s="32"/>
      <c r="C418" s="183" t="s">
        <v>590</v>
      </c>
      <c r="D418" s="183" t="s">
        <v>362</v>
      </c>
      <c r="E418" s="184" t="s">
        <v>591</v>
      </c>
      <c r="F418" s="185" t="s">
        <v>592</v>
      </c>
      <c r="G418" s="186" t="s">
        <v>209</v>
      </c>
      <c r="H418" s="187">
        <v>215.13</v>
      </c>
      <c r="I418" s="188"/>
      <c r="J418" s="189">
        <f>ROUND(I418*H418,2)</f>
        <v>0</v>
      </c>
      <c r="K418" s="185" t="s">
        <v>210</v>
      </c>
      <c r="L418" s="190"/>
      <c r="M418" s="191" t="s">
        <v>1</v>
      </c>
      <c r="N418" s="192" t="s">
        <v>44</v>
      </c>
      <c r="P418" s="145">
        <f>O418*H418</f>
        <v>0</v>
      </c>
      <c r="Q418" s="145">
        <v>0.191</v>
      </c>
      <c r="R418" s="145">
        <f>Q418*H418</f>
        <v>41.089829999999999</v>
      </c>
      <c r="S418" s="145">
        <v>0</v>
      </c>
      <c r="T418" s="146">
        <f>S418*H418</f>
        <v>0</v>
      </c>
      <c r="AR418" s="147" t="s">
        <v>179</v>
      </c>
      <c r="AT418" s="147" t="s">
        <v>362</v>
      </c>
      <c r="AU418" s="147" t="s">
        <v>89</v>
      </c>
      <c r="AY418" s="17" t="s">
        <v>141</v>
      </c>
      <c r="BE418" s="148">
        <f>IF(N418="základní",J418,0)</f>
        <v>0</v>
      </c>
      <c r="BF418" s="148">
        <f>IF(N418="snížená",J418,0)</f>
        <v>0</v>
      </c>
      <c r="BG418" s="148">
        <f>IF(N418="zákl. přenesená",J418,0)</f>
        <v>0</v>
      </c>
      <c r="BH418" s="148">
        <f>IF(N418="sníž. přenesená",J418,0)</f>
        <v>0</v>
      </c>
      <c r="BI418" s="148">
        <f>IF(N418="nulová",J418,0)</f>
        <v>0</v>
      </c>
      <c r="BJ418" s="17" t="s">
        <v>87</v>
      </c>
      <c r="BK418" s="148">
        <f>ROUND(I418*H418,2)</f>
        <v>0</v>
      </c>
      <c r="BL418" s="17" t="s">
        <v>158</v>
      </c>
      <c r="BM418" s="147" t="s">
        <v>593</v>
      </c>
    </row>
    <row r="419" spans="2:65" s="12" customFormat="1" ht="11.25" x14ac:dyDescent="0.2">
      <c r="B419" s="149"/>
      <c r="D419" s="150" t="s">
        <v>165</v>
      </c>
      <c r="E419" s="151" t="s">
        <v>1</v>
      </c>
      <c r="F419" s="152" t="s">
        <v>594</v>
      </c>
      <c r="H419" s="153">
        <v>213</v>
      </c>
      <c r="I419" s="154"/>
      <c r="L419" s="149"/>
      <c r="M419" s="155"/>
      <c r="T419" s="156"/>
      <c r="AT419" s="151" t="s">
        <v>165</v>
      </c>
      <c r="AU419" s="151" t="s">
        <v>89</v>
      </c>
      <c r="AV419" s="12" t="s">
        <v>89</v>
      </c>
      <c r="AW419" s="12" t="s">
        <v>35</v>
      </c>
      <c r="AX419" s="12" t="s">
        <v>87</v>
      </c>
      <c r="AY419" s="151" t="s">
        <v>141</v>
      </c>
    </row>
    <row r="420" spans="2:65" s="12" customFormat="1" ht="11.25" x14ac:dyDescent="0.2">
      <c r="B420" s="149"/>
      <c r="D420" s="150" t="s">
        <v>165</v>
      </c>
      <c r="F420" s="152" t="s">
        <v>595</v>
      </c>
      <c r="H420" s="153">
        <v>215.13</v>
      </c>
      <c r="I420" s="154"/>
      <c r="L420" s="149"/>
      <c r="M420" s="155"/>
      <c r="T420" s="156"/>
      <c r="AT420" s="151" t="s">
        <v>165</v>
      </c>
      <c r="AU420" s="151" t="s">
        <v>89</v>
      </c>
      <c r="AV420" s="12" t="s">
        <v>89</v>
      </c>
      <c r="AW420" s="12" t="s">
        <v>4</v>
      </c>
      <c r="AX420" s="12" t="s">
        <v>87</v>
      </c>
      <c r="AY420" s="151" t="s">
        <v>141</v>
      </c>
    </row>
    <row r="421" spans="2:65" s="1" customFormat="1" ht="33" customHeight="1" x14ac:dyDescent="0.2">
      <c r="B421" s="32"/>
      <c r="C421" s="136" t="s">
        <v>596</v>
      </c>
      <c r="D421" s="136" t="s">
        <v>144</v>
      </c>
      <c r="E421" s="137" t="s">
        <v>597</v>
      </c>
      <c r="F421" s="138" t="s">
        <v>598</v>
      </c>
      <c r="G421" s="139" t="s">
        <v>209</v>
      </c>
      <c r="H421" s="140">
        <v>5.32</v>
      </c>
      <c r="I421" s="141"/>
      <c r="J421" s="142">
        <f>ROUND(I421*H421,2)</f>
        <v>0</v>
      </c>
      <c r="K421" s="138" t="s">
        <v>1</v>
      </c>
      <c r="L421" s="32"/>
      <c r="M421" s="143" t="s">
        <v>1</v>
      </c>
      <c r="N421" s="144" t="s">
        <v>44</v>
      </c>
      <c r="P421" s="145">
        <f>O421*H421</f>
        <v>0</v>
      </c>
      <c r="Q421" s="145">
        <v>0.11162</v>
      </c>
      <c r="R421" s="145">
        <f>Q421*H421</f>
        <v>0.59381839999999997</v>
      </c>
      <c r="S421" s="145">
        <v>0</v>
      </c>
      <c r="T421" s="146">
        <f>S421*H421</f>
        <v>0</v>
      </c>
      <c r="AR421" s="147" t="s">
        <v>158</v>
      </c>
      <c r="AT421" s="147" t="s">
        <v>144</v>
      </c>
      <c r="AU421" s="147" t="s">
        <v>89</v>
      </c>
      <c r="AY421" s="17" t="s">
        <v>141</v>
      </c>
      <c r="BE421" s="148">
        <f>IF(N421="základní",J421,0)</f>
        <v>0</v>
      </c>
      <c r="BF421" s="148">
        <f>IF(N421="snížená",J421,0)</f>
        <v>0</v>
      </c>
      <c r="BG421" s="148">
        <f>IF(N421="zákl. přenesená",J421,0)</f>
        <v>0</v>
      </c>
      <c r="BH421" s="148">
        <f>IF(N421="sníž. přenesená",J421,0)</f>
        <v>0</v>
      </c>
      <c r="BI421" s="148">
        <f>IF(N421="nulová",J421,0)</f>
        <v>0</v>
      </c>
      <c r="BJ421" s="17" t="s">
        <v>87</v>
      </c>
      <c r="BK421" s="148">
        <f>ROUND(I421*H421,2)</f>
        <v>0</v>
      </c>
      <c r="BL421" s="17" t="s">
        <v>158</v>
      </c>
      <c r="BM421" s="147" t="s">
        <v>599</v>
      </c>
    </row>
    <row r="422" spans="2:65" s="1" customFormat="1" ht="29.25" x14ac:dyDescent="0.2">
      <c r="B422" s="32"/>
      <c r="D422" s="150" t="s">
        <v>212</v>
      </c>
      <c r="F422" s="166" t="s">
        <v>600</v>
      </c>
      <c r="I422" s="167"/>
      <c r="L422" s="32"/>
      <c r="M422" s="168"/>
      <c r="T422" s="56"/>
      <c r="AT422" s="17" t="s">
        <v>212</v>
      </c>
      <c r="AU422" s="17" t="s">
        <v>89</v>
      </c>
    </row>
    <row r="423" spans="2:65" s="12" customFormat="1" ht="11.25" x14ac:dyDescent="0.2">
      <c r="B423" s="149"/>
      <c r="D423" s="150" t="s">
        <v>165</v>
      </c>
      <c r="E423" s="151" t="s">
        <v>1</v>
      </c>
      <c r="F423" s="152" t="s">
        <v>601</v>
      </c>
      <c r="H423" s="153">
        <v>5.32</v>
      </c>
      <c r="I423" s="154"/>
      <c r="L423" s="149"/>
      <c r="M423" s="155"/>
      <c r="T423" s="156"/>
      <c r="AT423" s="151" t="s">
        <v>165</v>
      </c>
      <c r="AU423" s="151" t="s">
        <v>89</v>
      </c>
      <c r="AV423" s="12" t="s">
        <v>89</v>
      </c>
      <c r="AW423" s="12" t="s">
        <v>35</v>
      </c>
      <c r="AX423" s="12" t="s">
        <v>87</v>
      </c>
      <c r="AY423" s="151" t="s">
        <v>141</v>
      </c>
    </row>
    <row r="424" spans="2:65" s="1" customFormat="1" ht="24.2" customHeight="1" x14ac:dyDescent="0.2">
      <c r="B424" s="32"/>
      <c r="C424" s="183" t="s">
        <v>602</v>
      </c>
      <c r="D424" s="183" t="s">
        <v>362</v>
      </c>
      <c r="E424" s="184" t="s">
        <v>565</v>
      </c>
      <c r="F424" s="185" t="s">
        <v>566</v>
      </c>
      <c r="G424" s="186" t="s">
        <v>209</v>
      </c>
      <c r="H424" s="187">
        <v>5.48</v>
      </c>
      <c r="I424" s="188"/>
      <c r="J424" s="189">
        <f>ROUND(I424*H424,2)</f>
        <v>0</v>
      </c>
      <c r="K424" s="185" t="s">
        <v>210</v>
      </c>
      <c r="L424" s="190"/>
      <c r="M424" s="191" t="s">
        <v>1</v>
      </c>
      <c r="N424" s="192" t="s">
        <v>44</v>
      </c>
      <c r="P424" s="145">
        <f>O424*H424</f>
        <v>0</v>
      </c>
      <c r="Q424" s="145">
        <v>0.17599999999999999</v>
      </c>
      <c r="R424" s="145">
        <f>Q424*H424</f>
        <v>0.96448</v>
      </c>
      <c r="S424" s="145">
        <v>0</v>
      </c>
      <c r="T424" s="146">
        <f>S424*H424</f>
        <v>0</v>
      </c>
      <c r="AR424" s="147" t="s">
        <v>179</v>
      </c>
      <c r="AT424" s="147" t="s">
        <v>362</v>
      </c>
      <c r="AU424" s="147" t="s">
        <v>89</v>
      </c>
      <c r="AY424" s="17" t="s">
        <v>141</v>
      </c>
      <c r="BE424" s="148">
        <f>IF(N424="základní",J424,0)</f>
        <v>0</v>
      </c>
      <c r="BF424" s="148">
        <f>IF(N424="snížená",J424,0)</f>
        <v>0</v>
      </c>
      <c r="BG424" s="148">
        <f>IF(N424="zákl. přenesená",J424,0)</f>
        <v>0</v>
      </c>
      <c r="BH424" s="148">
        <f>IF(N424="sníž. přenesená",J424,0)</f>
        <v>0</v>
      </c>
      <c r="BI424" s="148">
        <f>IF(N424="nulová",J424,0)</f>
        <v>0</v>
      </c>
      <c r="BJ424" s="17" t="s">
        <v>87</v>
      </c>
      <c r="BK424" s="148">
        <f>ROUND(I424*H424,2)</f>
        <v>0</v>
      </c>
      <c r="BL424" s="17" t="s">
        <v>158</v>
      </c>
      <c r="BM424" s="147" t="s">
        <v>603</v>
      </c>
    </row>
    <row r="425" spans="2:65" s="12" customFormat="1" ht="11.25" x14ac:dyDescent="0.2">
      <c r="B425" s="149"/>
      <c r="D425" s="150" t="s">
        <v>165</v>
      </c>
      <c r="F425" s="152" t="s">
        <v>604</v>
      </c>
      <c r="H425" s="153">
        <v>5.48</v>
      </c>
      <c r="I425" s="154"/>
      <c r="L425" s="149"/>
      <c r="M425" s="155"/>
      <c r="T425" s="156"/>
      <c r="AT425" s="151" t="s">
        <v>165</v>
      </c>
      <c r="AU425" s="151" t="s">
        <v>89</v>
      </c>
      <c r="AV425" s="12" t="s">
        <v>89</v>
      </c>
      <c r="AW425" s="12" t="s">
        <v>4</v>
      </c>
      <c r="AX425" s="12" t="s">
        <v>87</v>
      </c>
      <c r="AY425" s="151" t="s">
        <v>141</v>
      </c>
    </row>
    <row r="426" spans="2:65" s="1" customFormat="1" ht="33" customHeight="1" x14ac:dyDescent="0.2">
      <c r="B426" s="32"/>
      <c r="C426" s="136" t="s">
        <v>605</v>
      </c>
      <c r="D426" s="136" t="s">
        <v>144</v>
      </c>
      <c r="E426" s="137" t="s">
        <v>606</v>
      </c>
      <c r="F426" s="138" t="s">
        <v>607</v>
      </c>
      <c r="G426" s="139" t="s">
        <v>209</v>
      </c>
      <c r="H426" s="140">
        <v>28.5</v>
      </c>
      <c r="I426" s="141"/>
      <c r="J426" s="142">
        <f>ROUND(I426*H426,2)</f>
        <v>0</v>
      </c>
      <c r="K426" s="138" t="s">
        <v>1</v>
      </c>
      <c r="L426" s="32"/>
      <c r="M426" s="143" t="s">
        <v>1</v>
      </c>
      <c r="N426" s="144" t="s">
        <v>44</v>
      </c>
      <c r="P426" s="145">
        <f>O426*H426</f>
        <v>0</v>
      </c>
      <c r="Q426" s="145">
        <v>5.3719999999999997E-2</v>
      </c>
      <c r="R426" s="145">
        <f>Q426*H426</f>
        <v>1.5310199999999998</v>
      </c>
      <c r="S426" s="145">
        <v>0</v>
      </c>
      <c r="T426" s="146">
        <f>S426*H426</f>
        <v>0</v>
      </c>
      <c r="AR426" s="147" t="s">
        <v>158</v>
      </c>
      <c r="AT426" s="147" t="s">
        <v>144</v>
      </c>
      <c r="AU426" s="147" t="s">
        <v>89</v>
      </c>
      <c r="AY426" s="17" t="s">
        <v>141</v>
      </c>
      <c r="BE426" s="148">
        <f>IF(N426="základní",J426,0)</f>
        <v>0</v>
      </c>
      <c r="BF426" s="148">
        <f>IF(N426="snížená",J426,0)</f>
        <v>0</v>
      </c>
      <c r="BG426" s="148">
        <f>IF(N426="zákl. přenesená",J426,0)</f>
        <v>0</v>
      </c>
      <c r="BH426" s="148">
        <f>IF(N426="sníž. přenesená",J426,0)</f>
        <v>0</v>
      </c>
      <c r="BI426" s="148">
        <f>IF(N426="nulová",J426,0)</f>
        <v>0</v>
      </c>
      <c r="BJ426" s="17" t="s">
        <v>87</v>
      </c>
      <c r="BK426" s="148">
        <f>ROUND(I426*H426,2)</f>
        <v>0</v>
      </c>
      <c r="BL426" s="17" t="s">
        <v>158</v>
      </c>
      <c r="BM426" s="147" t="s">
        <v>608</v>
      </c>
    </row>
    <row r="427" spans="2:65" s="1" customFormat="1" ht="29.25" x14ac:dyDescent="0.2">
      <c r="B427" s="32"/>
      <c r="D427" s="150" t="s">
        <v>212</v>
      </c>
      <c r="F427" s="166" t="s">
        <v>371</v>
      </c>
      <c r="I427" s="167"/>
      <c r="L427" s="32"/>
      <c r="M427" s="168"/>
      <c r="T427" s="56"/>
      <c r="AT427" s="17" t="s">
        <v>212</v>
      </c>
      <c r="AU427" s="17" t="s">
        <v>89</v>
      </c>
    </row>
    <row r="428" spans="2:65" s="12" customFormat="1" ht="11.25" x14ac:dyDescent="0.2">
      <c r="B428" s="149"/>
      <c r="D428" s="150" t="s">
        <v>165</v>
      </c>
      <c r="E428" s="151" t="s">
        <v>1</v>
      </c>
      <c r="F428" s="152" t="s">
        <v>510</v>
      </c>
      <c r="H428" s="153">
        <v>28.5</v>
      </c>
      <c r="I428" s="154"/>
      <c r="L428" s="149"/>
      <c r="M428" s="155"/>
      <c r="T428" s="156"/>
      <c r="AT428" s="151" t="s">
        <v>165</v>
      </c>
      <c r="AU428" s="151" t="s">
        <v>89</v>
      </c>
      <c r="AV428" s="12" t="s">
        <v>89</v>
      </c>
      <c r="AW428" s="12" t="s">
        <v>35</v>
      </c>
      <c r="AX428" s="12" t="s">
        <v>87</v>
      </c>
      <c r="AY428" s="151" t="s">
        <v>141</v>
      </c>
    </row>
    <row r="429" spans="2:65" s="11" customFormat="1" ht="22.9" customHeight="1" x14ac:dyDescent="0.2">
      <c r="B429" s="124"/>
      <c r="D429" s="125" t="s">
        <v>78</v>
      </c>
      <c r="E429" s="134" t="s">
        <v>179</v>
      </c>
      <c r="F429" s="134" t="s">
        <v>609</v>
      </c>
      <c r="I429" s="127"/>
      <c r="J429" s="135">
        <f>BK429</f>
        <v>0</v>
      </c>
      <c r="L429" s="124"/>
      <c r="M429" s="129"/>
      <c r="P429" s="130">
        <f>SUM(P430:P484)</f>
        <v>0</v>
      </c>
      <c r="R429" s="130">
        <f>SUM(R430:R484)</f>
        <v>13.373220000000003</v>
      </c>
      <c r="T429" s="131">
        <f>SUM(T430:T484)</f>
        <v>6.66</v>
      </c>
      <c r="AR429" s="125" t="s">
        <v>87</v>
      </c>
      <c r="AT429" s="132" t="s">
        <v>78</v>
      </c>
      <c r="AU429" s="132" t="s">
        <v>87</v>
      </c>
      <c r="AY429" s="125" t="s">
        <v>141</v>
      </c>
      <c r="BK429" s="133">
        <f>SUM(BK430:BK484)</f>
        <v>0</v>
      </c>
    </row>
    <row r="430" spans="2:65" s="1" customFormat="1" ht="24.2" customHeight="1" x14ac:dyDescent="0.2">
      <c r="B430" s="32"/>
      <c r="C430" s="136" t="s">
        <v>610</v>
      </c>
      <c r="D430" s="136" t="s">
        <v>144</v>
      </c>
      <c r="E430" s="137" t="s">
        <v>611</v>
      </c>
      <c r="F430" s="138" t="s">
        <v>612</v>
      </c>
      <c r="G430" s="139" t="s">
        <v>249</v>
      </c>
      <c r="H430" s="140">
        <v>48</v>
      </c>
      <c r="I430" s="141"/>
      <c r="J430" s="142">
        <f>ROUND(I430*H430,2)</f>
        <v>0</v>
      </c>
      <c r="K430" s="138" t="s">
        <v>210</v>
      </c>
      <c r="L430" s="32"/>
      <c r="M430" s="143" t="s">
        <v>1</v>
      </c>
      <c r="N430" s="144" t="s">
        <v>44</v>
      </c>
      <c r="P430" s="145">
        <f>O430*H430</f>
        <v>0</v>
      </c>
      <c r="Q430" s="145">
        <v>1.0000000000000001E-5</v>
      </c>
      <c r="R430" s="145">
        <f>Q430*H430</f>
        <v>4.8000000000000007E-4</v>
      </c>
      <c r="S430" s="145">
        <v>0</v>
      </c>
      <c r="T430" s="146">
        <f>S430*H430</f>
        <v>0</v>
      </c>
      <c r="AR430" s="147" t="s">
        <v>158</v>
      </c>
      <c r="AT430" s="147" t="s">
        <v>144</v>
      </c>
      <c r="AU430" s="147" t="s">
        <v>89</v>
      </c>
      <c r="AY430" s="17" t="s">
        <v>141</v>
      </c>
      <c r="BE430" s="148">
        <f>IF(N430="základní",J430,0)</f>
        <v>0</v>
      </c>
      <c r="BF430" s="148">
        <f>IF(N430="snížená",J430,0)</f>
        <v>0</v>
      </c>
      <c r="BG430" s="148">
        <f>IF(N430="zákl. přenesená",J430,0)</f>
        <v>0</v>
      </c>
      <c r="BH430" s="148">
        <f>IF(N430="sníž. přenesená",J430,0)</f>
        <v>0</v>
      </c>
      <c r="BI430" s="148">
        <f>IF(N430="nulová",J430,0)</f>
        <v>0</v>
      </c>
      <c r="BJ430" s="17" t="s">
        <v>87</v>
      </c>
      <c r="BK430" s="148">
        <f>ROUND(I430*H430,2)</f>
        <v>0</v>
      </c>
      <c r="BL430" s="17" t="s">
        <v>158</v>
      </c>
      <c r="BM430" s="147" t="s">
        <v>613</v>
      </c>
    </row>
    <row r="431" spans="2:65" s="1" customFormat="1" ht="19.5" x14ac:dyDescent="0.2">
      <c r="B431" s="32"/>
      <c r="D431" s="150" t="s">
        <v>212</v>
      </c>
      <c r="F431" s="166" t="s">
        <v>352</v>
      </c>
      <c r="I431" s="167"/>
      <c r="L431" s="32"/>
      <c r="M431" s="168"/>
      <c r="T431" s="56"/>
      <c r="AT431" s="17" t="s">
        <v>212</v>
      </c>
      <c r="AU431" s="17" t="s">
        <v>89</v>
      </c>
    </row>
    <row r="432" spans="2:65" s="12" customFormat="1" ht="11.25" x14ac:dyDescent="0.2">
      <c r="B432" s="149"/>
      <c r="D432" s="150" t="s">
        <v>165</v>
      </c>
      <c r="E432" s="151" t="s">
        <v>1</v>
      </c>
      <c r="F432" s="152" t="s">
        <v>614</v>
      </c>
      <c r="H432" s="153">
        <v>5</v>
      </c>
      <c r="I432" s="154"/>
      <c r="L432" s="149"/>
      <c r="M432" s="155"/>
      <c r="T432" s="156"/>
      <c r="AT432" s="151" t="s">
        <v>165</v>
      </c>
      <c r="AU432" s="151" t="s">
        <v>89</v>
      </c>
      <c r="AV432" s="12" t="s">
        <v>89</v>
      </c>
      <c r="AW432" s="12" t="s">
        <v>35</v>
      </c>
      <c r="AX432" s="12" t="s">
        <v>79</v>
      </c>
      <c r="AY432" s="151" t="s">
        <v>141</v>
      </c>
    </row>
    <row r="433" spans="2:65" s="12" customFormat="1" ht="11.25" x14ac:dyDescent="0.2">
      <c r="B433" s="149"/>
      <c r="D433" s="150" t="s">
        <v>165</v>
      </c>
      <c r="E433" s="151" t="s">
        <v>1</v>
      </c>
      <c r="F433" s="152" t="s">
        <v>615</v>
      </c>
      <c r="H433" s="153">
        <v>6</v>
      </c>
      <c r="I433" s="154"/>
      <c r="L433" s="149"/>
      <c r="M433" s="155"/>
      <c r="T433" s="156"/>
      <c r="AT433" s="151" t="s">
        <v>165</v>
      </c>
      <c r="AU433" s="151" t="s">
        <v>89</v>
      </c>
      <c r="AV433" s="12" t="s">
        <v>89</v>
      </c>
      <c r="AW433" s="12" t="s">
        <v>35</v>
      </c>
      <c r="AX433" s="12" t="s">
        <v>79</v>
      </c>
      <c r="AY433" s="151" t="s">
        <v>141</v>
      </c>
    </row>
    <row r="434" spans="2:65" s="12" customFormat="1" ht="11.25" x14ac:dyDescent="0.2">
      <c r="B434" s="149"/>
      <c r="D434" s="150" t="s">
        <v>165</v>
      </c>
      <c r="E434" s="151" t="s">
        <v>1</v>
      </c>
      <c r="F434" s="152" t="s">
        <v>616</v>
      </c>
      <c r="H434" s="153">
        <v>2</v>
      </c>
      <c r="I434" s="154"/>
      <c r="L434" s="149"/>
      <c r="M434" s="155"/>
      <c r="T434" s="156"/>
      <c r="AT434" s="151" t="s">
        <v>165</v>
      </c>
      <c r="AU434" s="151" t="s">
        <v>89</v>
      </c>
      <c r="AV434" s="12" t="s">
        <v>89</v>
      </c>
      <c r="AW434" s="12" t="s">
        <v>35</v>
      </c>
      <c r="AX434" s="12" t="s">
        <v>79</v>
      </c>
      <c r="AY434" s="151" t="s">
        <v>141</v>
      </c>
    </row>
    <row r="435" spans="2:65" s="12" customFormat="1" ht="11.25" x14ac:dyDescent="0.2">
      <c r="B435" s="149"/>
      <c r="D435" s="150" t="s">
        <v>165</v>
      </c>
      <c r="E435" s="151" t="s">
        <v>1</v>
      </c>
      <c r="F435" s="152" t="s">
        <v>617</v>
      </c>
      <c r="H435" s="153">
        <v>12</v>
      </c>
      <c r="I435" s="154"/>
      <c r="L435" s="149"/>
      <c r="M435" s="155"/>
      <c r="T435" s="156"/>
      <c r="AT435" s="151" t="s">
        <v>165</v>
      </c>
      <c r="AU435" s="151" t="s">
        <v>89</v>
      </c>
      <c r="AV435" s="12" t="s">
        <v>89</v>
      </c>
      <c r="AW435" s="12" t="s">
        <v>35</v>
      </c>
      <c r="AX435" s="12" t="s">
        <v>79</v>
      </c>
      <c r="AY435" s="151" t="s">
        <v>141</v>
      </c>
    </row>
    <row r="436" spans="2:65" s="12" customFormat="1" ht="11.25" x14ac:dyDescent="0.2">
      <c r="B436" s="149"/>
      <c r="D436" s="150" t="s">
        <v>165</v>
      </c>
      <c r="E436" s="151" t="s">
        <v>1</v>
      </c>
      <c r="F436" s="152" t="s">
        <v>618</v>
      </c>
      <c r="H436" s="153">
        <v>2</v>
      </c>
      <c r="I436" s="154"/>
      <c r="L436" s="149"/>
      <c r="M436" s="155"/>
      <c r="T436" s="156"/>
      <c r="AT436" s="151" t="s">
        <v>165</v>
      </c>
      <c r="AU436" s="151" t="s">
        <v>89</v>
      </c>
      <c r="AV436" s="12" t="s">
        <v>89</v>
      </c>
      <c r="AW436" s="12" t="s">
        <v>35</v>
      </c>
      <c r="AX436" s="12" t="s">
        <v>79</v>
      </c>
      <c r="AY436" s="151" t="s">
        <v>141</v>
      </c>
    </row>
    <row r="437" spans="2:65" s="12" customFormat="1" ht="11.25" x14ac:dyDescent="0.2">
      <c r="B437" s="149"/>
      <c r="D437" s="150" t="s">
        <v>165</v>
      </c>
      <c r="E437" s="151" t="s">
        <v>1</v>
      </c>
      <c r="F437" s="152" t="s">
        <v>619</v>
      </c>
      <c r="H437" s="153">
        <v>21</v>
      </c>
      <c r="I437" s="154"/>
      <c r="L437" s="149"/>
      <c r="M437" s="155"/>
      <c r="T437" s="156"/>
      <c r="AT437" s="151" t="s">
        <v>165</v>
      </c>
      <c r="AU437" s="151" t="s">
        <v>89</v>
      </c>
      <c r="AV437" s="12" t="s">
        <v>89</v>
      </c>
      <c r="AW437" s="12" t="s">
        <v>35</v>
      </c>
      <c r="AX437" s="12" t="s">
        <v>79</v>
      </c>
      <c r="AY437" s="151" t="s">
        <v>141</v>
      </c>
    </row>
    <row r="438" spans="2:65" s="14" customFormat="1" ht="11.25" x14ac:dyDescent="0.2">
      <c r="B438" s="169"/>
      <c r="D438" s="150" t="s">
        <v>165</v>
      </c>
      <c r="E438" s="170" t="s">
        <v>1</v>
      </c>
      <c r="F438" s="171" t="s">
        <v>216</v>
      </c>
      <c r="H438" s="172">
        <v>48</v>
      </c>
      <c r="I438" s="173"/>
      <c r="L438" s="169"/>
      <c r="M438" s="174"/>
      <c r="T438" s="175"/>
      <c r="AT438" s="170" t="s">
        <v>165</v>
      </c>
      <c r="AU438" s="170" t="s">
        <v>89</v>
      </c>
      <c r="AV438" s="14" t="s">
        <v>158</v>
      </c>
      <c r="AW438" s="14" t="s">
        <v>35</v>
      </c>
      <c r="AX438" s="14" t="s">
        <v>87</v>
      </c>
      <c r="AY438" s="170" t="s">
        <v>141</v>
      </c>
    </row>
    <row r="439" spans="2:65" s="1" customFormat="1" ht="24.2" customHeight="1" x14ac:dyDescent="0.2">
      <c r="B439" s="32"/>
      <c r="C439" s="183" t="s">
        <v>620</v>
      </c>
      <c r="D439" s="183" t="s">
        <v>362</v>
      </c>
      <c r="E439" s="184" t="s">
        <v>621</v>
      </c>
      <c r="F439" s="185" t="s">
        <v>622</v>
      </c>
      <c r="G439" s="186" t="s">
        <v>249</v>
      </c>
      <c r="H439" s="187">
        <v>54</v>
      </c>
      <c r="I439" s="188"/>
      <c r="J439" s="189">
        <f>ROUND(I439*H439,2)</f>
        <v>0</v>
      </c>
      <c r="K439" s="185" t="s">
        <v>210</v>
      </c>
      <c r="L439" s="190"/>
      <c r="M439" s="191" t="s">
        <v>1</v>
      </c>
      <c r="N439" s="192" t="s">
        <v>44</v>
      </c>
      <c r="P439" s="145">
        <f>O439*H439</f>
        <v>0</v>
      </c>
      <c r="Q439" s="145">
        <v>6.1999999999999998E-3</v>
      </c>
      <c r="R439" s="145">
        <f>Q439*H439</f>
        <v>0.33479999999999999</v>
      </c>
      <c r="S439" s="145">
        <v>0</v>
      </c>
      <c r="T439" s="146">
        <f>S439*H439</f>
        <v>0</v>
      </c>
      <c r="AR439" s="147" t="s">
        <v>179</v>
      </c>
      <c r="AT439" s="147" t="s">
        <v>362</v>
      </c>
      <c r="AU439" s="147" t="s">
        <v>89</v>
      </c>
      <c r="AY439" s="17" t="s">
        <v>141</v>
      </c>
      <c r="BE439" s="148">
        <f>IF(N439="základní",J439,0)</f>
        <v>0</v>
      </c>
      <c r="BF439" s="148">
        <f>IF(N439="snížená",J439,0)</f>
        <v>0</v>
      </c>
      <c r="BG439" s="148">
        <f>IF(N439="zákl. přenesená",J439,0)</f>
        <v>0</v>
      </c>
      <c r="BH439" s="148">
        <f>IF(N439="sníž. přenesená",J439,0)</f>
        <v>0</v>
      </c>
      <c r="BI439" s="148">
        <f>IF(N439="nulová",J439,0)</f>
        <v>0</v>
      </c>
      <c r="BJ439" s="17" t="s">
        <v>87</v>
      </c>
      <c r="BK439" s="148">
        <f>ROUND(I439*H439,2)</f>
        <v>0</v>
      </c>
      <c r="BL439" s="17" t="s">
        <v>158</v>
      </c>
      <c r="BM439" s="147" t="s">
        <v>623</v>
      </c>
    </row>
    <row r="440" spans="2:65" s="1" customFormat="1" ht="33" customHeight="1" x14ac:dyDescent="0.2">
      <c r="B440" s="32"/>
      <c r="C440" s="136" t="s">
        <v>624</v>
      </c>
      <c r="D440" s="136" t="s">
        <v>144</v>
      </c>
      <c r="E440" s="137" t="s">
        <v>625</v>
      </c>
      <c r="F440" s="138" t="s">
        <v>626</v>
      </c>
      <c r="G440" s="139" t="s">
        <v>406</v>
      </c>
      <c r="H440" s="140">
        <v>10</v>
      </c>
      <c r="I440" s="141"/>
      <c r="J440" s="142">
        <f>ROUND(I440*H440,2)</f>
        <v>0</v>
      </c>
      <c r="K440" s="138" t="s">
        <v>210</v>
      </c>
      <c r="L440" s="32"/>
      <c r="M440" s="143" t="s">
        <v>1</v>
      </c>
      <c r="N440" s="144" t="s">
        <v>44</v>
      </c>
      <c r="P440" s="145">
        <f>O440*H440</f>
        <v>0</v>
      </c>
      <c r="Q440" s="145">
        <v>0</v>
      </c>
      <c r="R440" s="145">
        <f>Q440*H440</f>
        <v>0</v>
      </c>
      <c r="S440" s="145">
        <v>0</v>
      </c>
      <c r="T440" s="146">
        <f>S440*H440</f>
        <v>0</v>
      </c>
      <c r="AR440" s="147" t="s">
        <v>158</v>
      </c>
      <c r="AT440" s="147" t="s">
        <v>144</v>
      </c>
      <c r="AU440" s="147" t="s">
        <v>89</v>
      </c>
      <c r="AY440" s="17" t="s">
        <v>141</v>
      </c>
      <c r="BE440" s="148">
        <f>IF(N440="základní",J440,0)</f>
        <v>0</v>
      </c>
      <c r="BF440" s="148">
        <f>IF(N440="snížená",J440,0)</f>
        <v>0</v>
      </c>
      <c r="BG440" s="148">
        <f>IF(N440="zákl. přenesená",J440,0)</f>
        <v>0</v>
      </c>
      <c r="BH440" s="148">
        <f>IF(N440="sníž. přenesená",J440,0)</f>
        <v>0</v>
      </c>
      <c r="BI440" s="148">
        <f>IF(N440="nulová",J440,0)</f>
        <v>0</v>
      </c>
      <c r="BJ440" s="17" t="s">
        <v>87</v>
      </c>
      <c r="BK440" s="148">
        <f>ROUND(I440*H440,2)</f>
        <v>0</v>
      </c>
      <c r="BL440" s="17" t="s">
        <v>158</v>
      </c>
      <c r="BM440" s="147" t="s">
        <v>627</v>
      </c>
    </row>
    <row r="441" spans="2:65" s="1" customFormat="1" ht="19.5" x14ac:dyDescent="0.2">
      <c r="B441" s="32"/>
      <c r="D441" s="150" t="s">
        <v>212</v>
      </c>
      <c r="F441" s="166" t="s">
        <v>352</v>
      </c>
      <c r="I441" s="167"/>
      <c r="L441" s="32"/>
      <c r="M441" s="168"/>
      <c r="T441" s="56"/>
      <c r="AT441" s="17" t="s">
        <v>212</v>
      </c>
      <c r="AU441" s="17" t="s">
        <v>89</v>
      </c>
    </row>
    <row r="442" spans="2:65" s="1" customFormat="1" ht="21.75" customHeight="1" x14ac:dyDescent="0.2">
      <c r="B442" s="32"/>
      <c r="C442" s="183" t="s">
        <v>628</v>
      </c>
      <c r="D442" s="183" t="s">
        <v>362</v>
      </c>
      <c r="E442" s="184" t="s">
        <v>629</v>
      </c>
      <c r="F442" s="185" t="s">
        <v>630</v>
      </c>
      <c r="G442" s="186" t="s">
        <v>406</v>
      </c>
      <c r="H442" s="187">
        <v>10</v>
      </c>
      <c r="I442" s="188"/>
      <c r="J442" s="189">
        <f>ROUND(I442*H442,2)</f>
        <v>0</v>
      </c>
      <c r="K442" s="185" t="s">
        <v>210</v>
      </c>
      <c r="L442" s="190"/>
      <c r="M442" s="191" t="s">
        <v>1</v>
      </c>
      <c r="N442" s="192" t="s">
        <v>44</v>
      </c>
      <c r="P442" s="145">
        <f>O442*H442</f>
        <v>0</v>
      </c>
      <c r="Q442" s="145">
        <v>1.1999999999999999E-3</v>
      </c>
      <c r="R442" s="145">
        <f>Q442*H442</f>
        <v>1.1999999999999999E-2</v>
      </c>
      <c r="S442" s="145">
        <v>0</v>
      </c>
      <c r="T442" s="146">
        <f>S442*H442</f>
        <v>0</v>
      </c>
      <c r="AR442" s="147" t="s">
        <v>179</v>
      </c>
      <c r="AT442" s="147" t="s">
        <v>362</v>
      </c>
      <c r="AU442" s="147" t="s">
        <v>89</v>
      </c>
      <c r="AY442" s="17" t="s">
        <v>141</v>
      </c>
      <c r="BE442" s="148">
        <f>IF(N442="základní",J442,0)</f>
        <v>0</v>
      </c>
      <c r="BF442" s="148">
        <f>IF(N442="snížená",J442,0)</f>
        <v>0</v>
      </c>
      <c r="BG442" s="148">
        <f>IF(N442="zákl. přenesená",J442,0)</f>
        <v>0</v>
      </c>
      <c r="BH442" s="148">
        <f>IF(N442="sníž. přenesená",J442,0)</f>
        <v>0</v>
      </c>
      <c r="BI442" s="148">
        <f>IF(N442="nulová",J442,0)</f>
        <v>0</v>
      </c>
      <c r="BJ442" s="17" t="s">
        <v>87</v>
      </c>
      <c r="BK442" s="148">
        <f>ROUND(I442*H442,2)</f>
        <v>0</v>
      </c>
      <c r="BL442" s="17" t="s">
        <v>158</v>
      </c>
      <c r="BM442" s="147" t="s">
        <v>631</v>
      </c>
    </row>
    <row r="443" spans="2:65" s="1" customFormat="1" ht="16.5" customHeight="1" x14ac:dyDescent="0.2">
      <c r="B443" s="32"/>
      <c r="C443" s="136" t="s">
        <v>632</v>
      </c>
      <c r="D443" s="136" t="s">
        <v>144</v>
      </c>
      <c r="E443" s="137" t="s">
        <v>633</v>
      </c>
      <c r="F443" s="138" t="s">
        <v>634</v>
      </c>
      <c r="G443" s="139" t="s">
        <v>406</v>
      </c>
      <c r="H443" s="140">
        <v>1</v>
      </c>
      <c r="I443" s="141"/>
      <c r="J443" s="142">
        <f>ROUND(I443*H443,2)</f>
        <v>0</v>
      </c>
      <c r="K443" s="138" t="s">
        <v>1</v>
      </c>
      <c r="L443" s="32"/>
      <c r="M443" s="143" t="s">
        <v>1</v>
      </c>
      <c r="N443" s="144" t="s">
        <v>44</v>
      </c>
      <c r="P443" s="145">
        <f>O443*H443</f>
        <v>0</v>
      </c>
      <c r="Q443" s="145">
        <v>0</v>
      </c>
      <c r="R443" s="145">
        <f>Q443*H443</f>
        <v>0</v>
      </c>
      <c r="S443" s="145">
        <v>0</v>
      </c>
      <c r="T443" s="146">
        <f>S443*H443</f>
        <v>0</v>
      </c>
      <c r="AR443" s="147" t="s">
        <v>158</v>
      </c>
      <c r="AT443" s="147" t="s">
        <v>144</v>
      </c>
      <c r="AU443" s="147" t="s">
        <v>89</v>
      </c>
      <c r="AY443" s="17" t="s">
        <v>141</v>
      </c>
      <c r="BE443" s="148">
        <f>IF(N443="základní",J443,0)</f>
        <v>0</v>
      </c>
      <c r="BF443" s="148">
        <f>IF(N443="snížená",J443,0)</f>
        <v>0</v>
      </c>
      <c r="BG443" s="148">
        <f>IF(N443="zákl. přenesená",J443,0)</f>
        <v>0</v>
      </c>
      <c r="BH443" s="148">
        <f>IF(N443="sníž. přenesená",J443,0)</f>
        <v>0</v>
      </c>
      <c r="BI443" s="148">
        <f>IF(N443="nulová",J443,0)</f>
        <v>0</v>
      </c>
      <c r="BJ443" s="17" t="s">
        <v>87</v>
      </c>
      <c r="BK443" s="148">
        <f>ROUND(I443*H443,2)</f>
        <v>0</v>
      </c>
      <c r="BL443" s="17" t="s">
        <v>158</v>
      </c>
      <c r="BM443" s="147" t="s">
        <v>635</v>
      </c>
    </row>
    <row r="444" spans="2:65" s="1" customFormat="1" ht="19.5" x14ac:dyDescent="0.2">
      <c r="B444" s="32"/>
      <c r="D444" s="150" t="s">
        <v>212</v>
      </c>
      <c r="F444" s="166" t="s">
        <v>213</v>
      </c>
      <c r="I444" s="167"/>
      <c r="L444" s="32"/>
      <c r="M444" s="168"/>
      <c r="T444" s="56"/>
      <c r="AT444" s="17" t="s">
        <v>212</v>
      </c>
      <c r="AU444" s="17" t="s">
        <v>89</v>
      </c>
    </row>
    <row r="445" spans="2:65" s="1" customFormat="1" ht="24.2" customHeight="1" x14ac:dyDescent="0.2">
      <c r="B445" s="32"/>
      <c r="C445" s="136" t="s">
        <v>636</v>
      </c>
      <c r="D445" s="136" t="s">
        <v>144</v>
      </c>
      <c r="E445" s="137" t="s">
        <v>637</v>
      </c>
      <c r="F445" s="138" t="s">
        <v>638</v>
      </c>
      <c r="G445" s="139" t="s">
        <v>406</v>
      </c>
      <c r="H445" s="140">
        <v>12.5</v>
      </c>
      <c r="I445" s="141"/>
      <c r="J445" s="142">
        <f>ROUND(I445*H445,2)</f>
        <v>0</v>
      </c>
      <c r="K445" s="138" t="s">
        <v>1</v>
      </c>
      <c r="L445" s="32"/>
      <c r="M445" s="143" t="s">
        <v>1</v>
      </c>
      <c r="N445" s="144" t="s">
        <v>44</v>
      </c>
      <c r="P445" s="145">
        <f>O445*H445</f>
        <v>0</v>
      </c>
      <c r="Q445" s="145">
        <v>0</v>
      </c>
      <c r="R445" s="145">
        <f>Q445*H445</f>
        <v>0</v>
      </c>
      <c r="S445" s="145">
        <v>0</v>
      </c>
      <c r="T445" s="146">
        <f>S445*H445</f>
        <v>0</v>
      </c>
      <c r="AR445" s="147" t="s">
        <v>158</v>
      </c>
      <c r="AT445" s="147" t="s">
        <v>144</v>
      </c>
      <c r="AU445" s="147" t="s">
        <v>89</v>
      </c>
      <c r="AY445" s="17" t="s">
        <v>141</v>
      </c>
      <c r="BE445" s="148">
        <f>IF(N445="základní",J445,0)</f>
        <v>0</v>
      </c>
      <c r="BF445" s="148">
        <f>IF(N445="snížená",J445,0)</f>
        <v>0</v>
      </c>
      <c r="BG445" s="148">
        <f>IF(N445="zákl. přenesená",J445,0)</f>
        <v>0</v>
      </c>
      <c r="BH445" s="148">
        <f>IF(N445="sníž. přenesená",J445,0)</f>
        <v>0</v>
      </c>
      <c r="BI445" s="148">
        <f>IF(N445="nulová",J445,0)</f>
        <v>0</v>
      </c>
      <c r="BJ445" s="17" t="s">
        <v>87</v>
      </c>
      <c r="BK445" s="148">
        <f>ROUND(I445*H445,2)</f>
        <v>0</v>
      </c>
      <c r="BL445" s="17" t="s">
        <v>158</v>
      </c>
      <c r="BM445" s="147" t="s">
        <v>639</v>
      </c>
    </row>
    <row r="446" spans="2:65" s="1" customFormat="1" ht="19.5" x14ac:dyDescent="0.2">
      <c r="B446" s="32"/>
      <c r="D446" s="150" t="s">
        <v>212</v>
      </c>
      <c r="F446" s="166" t="s">
        <v>213</v>
      </c>
      <c r="I446" s="167"/>
      <c r="L446" s="32"/>
      <c r="M446" s="168"/>
      <c r="T446" s="56"/>
      <c r="AT446" s="17" t="s">
        <v>212</v>
      </c>
      <c r="AU446" s="17" t="s">
        <v>89</v>
      </c>
    </row>
    <row r="447" spans="2:65" s="12" customFormat="1" ht="11.25" x14ac:dyDescent="0.2">
      <c r="B447" s="149"/>
      <c r="D447" s="150" t="s">
        <v>165</v>
      </c>
      <c r="E447" s="151" t="s">
        <v>1</v>
      </c>
      <c r="F447" s="152" t="s">
        <v>640</v>
      </c>
      <c r="H447" s="153">
        <v>12.5</v>
      </c>
      <c r="I447" s="154"/>
      <c r="L447" s="149"/>
      <c r="M447" s="155"/>
      <c r="T447" s="156"/>
      <c r="AT447" s="151" t="s">
        <v>165</v>
      </c>
      <c r="AU447" s="151" t="s">
        <v>89</v>
      </c>
      <c r="AV447" s="12" t="s">
        <v>89</v>
      </c>
      <c r="AW447" s="12" t="s">
        <v>35</v>
      </c>
      <c r="AX447" s="12" t="s">
        <v>87</v>
      </c>
      <c r="AY447" s="151" t="s">
        <v>141</v>
      </c>
    </row>
    <row r="448" spans="2:65" s="1" customFormat="1" ht="21.75" customHeight="1" x14ac:dyDescent="0.2">
      <c r="B448" s="32"/>
      <c r="C448" s="136" t="s">
        <v>641</v>
      </c>
      <c r="D448" s="136" t="s">
        <v>144</v>
      </c>
      <c r="E448" s="137" t="s">
        <v>642</v>
      </c>
      <c r="F448" s="138" t="s">
        <v>643</v>
      </c>
      <c r="G448" s="139" t="s">
        <v>406</v>
      </c>
      <c r="H448" s="140">
        <v>6</v>
      </c>
      <c r="I448" s="141"/>
      <c r="J448" s="142">
        <f>ROUND(I448*H448,2)</f>
        <v>0</v>
      </c>
      <c r="K448" s="138" t="s">
        <v>210</v>
      </c>
      <c r="L448" s="32"/>
      <c r="M448" s="143" t="s">
        <v>1</v>
      </c>
      <c r="N448" s="144" t="s">
        <v>44</v>
      </c>
      <c r="P448" s="145">
        <f>O448*H448</f>
        <v>0</v>
      </c>
      <c r="Q448" s="145">
        <v>1.56E-3</v>
      </c>
      <c r="R448" s="145">
        <f>Q448*H448</f>
        <v>9.3600000000000003E-3</v>
      </c>
      <c r="S448" s="145">
        <v>0</v>
      </c>
      <c r="T448" s="146">
        <f>S448*H448</f>
        <v>0</v>
      </c>
      <c r="AR448" s="147" t="s">
        <v>158</v>
      </c>
      <c r="AT448" s="147" t="s">
        <v>144</v>
      </c>
      <c r="AU448" s="147" t="s">
        <v>89</v>
      </c>
      <c r="AY448" s="17" t="s">
        <v>141</v>
      </c>
      <c r="BE448" s="148">
        <f>IF(N448="základní",J448,0)</f>
        <v>0</v>
      </c>
      <c r="BF448" s="148">
        <f>IF(N448="snížená",J448,0)</f>
        <v>0</v>
      </c>
      <c r="BG448" s="148">
        <f>IF(N448="zákl. přenesená",J448,0)</f>
        <v>0</v>
      </c>
      <c r="BH448" s="148">
        <f>IF(N448="sníž. přenesená",J448,0)</f>
        <v>0</v>
      </c>
      <c r="BI448" s="148">
        <f>IF(N448="nulová",J448,0)</f>
        <v>0</v>
      </c>
      <c r="BJ448" s="17" t="s">
        <v>87</v>
      </c>
      <c r="BK448" s="148">
        <f>ROUND(I448*H448,2)</f>
        <v>0</v>
      </c>
      <c r="BL448" s="17" t="s">
        <v>158</v>
      </c>
      <c r="BM448" s="147" t="s">
        <v>644</v>
      </c>
    </row>
    <row r="449" spans="2:65" s="1" customFormat="1" ht="19.5" x14ac:dyDescent="0.2">
      <c r="B449" s="32"/>
      <c r="D449" s="150" t="s">
        <v>212</v>
      </c>
      <c r="F449" s="166" t="s">
        <v>352</v>
      </c>
      <c r="I449" s="167"/>
      <c r="L449" s="32"/>
      <c r="M449" s="168"/>
      <c r="T449" s="56"/>
      <c r="AT449" s="17" t="s">
        <v>212</v>
      </c>
      <c r="AU449" s="17" t="s">
        <v>89</v>
      </c>
    </row>
    <row r="450" spans="2:65" s="12" customFormat="1" ht="11.25" x14ac:dyDescent="0.2">
      <c r="B450" s="149"/>
      <c r="D450" s="150" t="s">
        <v>165</v>
      </c>
      <c r="E450" s="151" t="s">
        <v>1</v>
      </c>
      <c r="F450" s="152" t="s">
        <v>645</v>
      </c>
      <c r="H450" s="153">
        <v>1</v>
      </c>
      <c r="I450" s="154"/>
      <c r="L450" s="149"/>
      <c r="M450" s="155"/>
      <c r="T450" s="156"/>
      <c r="AT450" s="151" t="s">
        <v>165</v>
      </c>
      <c r="AU450" s="151" t="s">
        <v>89</v>
      </c>
      <c r="AV450" s="12" t="s">
        <v>89</v>
      </c>
      <c r="AW450" s="12" t="s">
        <v>35</v>
      </c>
      <c r="AX450" s="12" t="s">
        <v>79</v>
      </c>
      <c r="AY450" s="151" t="s">
        <v>141</v>
      </c>
    </row>
    <row r="451" spans="2:65" s="12" customFormat="1" ht="22.5" x14ac:dyDescent="0.2">
      <c r="B451" s="149"/>
      <c r="D451" s="150" t="s">
        <v>165</v>
      </c>
      <c r="E451" s="151" t="s">
        <v>1</v>
      </c>
      <c r="F451" s="152" t="s">
        <v>646</v>
      </c>
      <c r="H451" s="153">
        <v>3</v>
      </c>
      <c r="I451" s="154"/>
      <c r="L451" s="149"/>
      <c r="M451" s="155"/>
      <c r="T451" s="156"/>
      <c r="AT451" s="151" t="s">
        <v>165</v>
      </c>
      <c r="AU451" s="151" t="s">
        <v>89</v>
      </c>
      <c r="AV451" s="12" t="s">
        <v>89</v>
      </c>
      <c r="AW451" s="12" t="s">
        <v>35</v>
      </c>
      <c r="AX451" s="12" t="s">
        <v>79</v>
      </c>
      <c r="AY451" s="151" t="s">
        <v>141</v>
      </c>
    </row>
    <row r="452" spans="2:65" s="12" customFormat="1" ht="11.25" x14ac:dyDescent="0.2">
      <c r="B452" s="149"/>
      <c r="D452" s="150" t="s">
        <v>165</v>
      </c>
      <c r="E452" s="151" t="s">
        <v>1</v>
      </c>
      <c r="F452" s="152" t="s">
        <v>647</v>
      </c>
      <c r="H452" s="153">
        <v>1</v>
      </c>
      <c r="I452" s="154"/>
      <c r="L452" s="149"/>
      <c r="M452" s="155"/>
      <c r="T452" s="156"/>
      <c r="AT452" s="151" t="s">
        <v>165</v>
      </c>
      <c r="AU452" s="151" t="s">
        <v>89</v>
      </c>
      <c r="AV452" s="12" t="s">
        <v>89</v>
      </c>
      <c r="AW452" s="12" t="s">
        <v>35</v>
      </c>
      <c r="AX452" s="12" t="s">
        <v>79</v>
      </c>
      <c r="AY452" s="151" t="s">
        <v>141</v>
      </c>
    </row>
    <row r="453" spans="2:65" s="12" customFormat="1" ht="11.25" x14ac:dyDescent="0.2">
      <c r="B453" s="149"/>
      <c r="D453" s="150" t="s">
        <v>165</v>
      </c>
      <c r="E453" s="151" t="s">
        <v>1</v>
      </c>
      <c r="F453" s="152" t="s">
        <v>648</v>
      </c>
      <c r="H453" s="153">
        <v>1</v>
      </c>
      <c r="I453" s="154"/>
      <c r="L453" s="149"/>
      <c r="M453" s="155"/>
      <c r="T453" s="156"/>
      <c r="AT453" s="151" t="s">
        <v>165</v>
      </c>
      <c r="AU453" s="151" t="s">
        <v>89</v>
      </c>
      <c r="AV453" s="12" t="s">
        <v>89</v>
      </c>
      <c r="AW453" s="12" t="s">
        <v>35</v>
      </c>
      <c r="AX453" s="12" t="s">
        <v>79</v>
      </c>
      <c r="AY453" s="151" t="s">
        <v>141</v>
      </c>
    </row>
    <row r="454" spans="2:65" s="14" customFormat="1" ht="11.25" x14ac:dyDescent="0.2">
      <c r="B454" s="169"/>
      <c r="D454" s="150" t="s">
        <v>165</v>
      </c>
      <c r="E454" s="170" t="s">
        <v>1</v>
      </c>
      <c r="F454" s="171" t="s">
        <v>216</v>
      </c>
      <c r="H454" s="172">
        <v>6</v>
      </c>
      <c r="I454" s="173"/>
      <c r="L454" s="169"/>
      <c r="M454" s="174"/>
      <c r="T454" s="175"/>
      <c r="AT454" s="170" t="s">
        <v>165</v>
      </c>
      <c r="AU454" s="170" t="s">
        <v>89</v>
      </c>
      <c r="AV454" s="14" t="s">
        <v>158</v>
      </c>
      <c r="AW454" s="14" t="s">
        <v>35</v>
      </c>
      <c r="AX454" s="14" t="s">
        <v>87</v>
      </c>
      <c r="AY454" s="170" t="s">
        <v>141</v>
      </c>
    </row>
    <row r="455" spans="2:65" s="1" customFormat="1" ht="16.5" customHeight="1" x14ac:dyDescent="0.2">
      <c r="B455" s="32"/>
      <c r="C455" s="136" t="s">
        <v>649</v>
      </c>
      <c r="D455" s="136" t="s">
        <v>144</v>
      </c>
      <c r="E455" s="137" t="s">
        <v>650</v>
      </c>
      <c r="F455" s="138" t="s">
        <v>651</v>
      </c>
      <c r="G455" s="139" t="s">
        <v>406</v>
      </c>
      <c r="H455" s="140">
        <v>1</v>
      </c>
      <c r="I455" s="141"/>
      <c r="J455" s="142">
        <f>ROUND(I455*H455,2)</f>
        <v>0</v>
      </c>
      <c r="K455" s="138" t="s">
        <v>1</v>
      </c>
      <c r="L455" s="32"/>
      <c r="M455" s="143" t="s">
        <v>1</v>
      </c>
      <c r="N455" s="144" t="s">
        <v>44</v>
      </c>
      <c r="P455" s="145">
        <f>O455*H455</f>
        <v>0</v>
      </c>
      <c r="Q455" s="145">
        <v>1.9</v>
      </c>
      <c r="R455" s="145">
        <f>Q455*H455</f>
        <v>1.9</v>
      </c>
      <c r="S455" s="145">
        <v>0</v>
      </c>
      <c r="T455" s="146">
        <f>S455*H455</f>
        <v>0</v>
      </c>
      <c r="AR455" s="147" t="s">
        <v>158</v>
      </c>
      <c r="AT455" s="147" t="s">
        <v>144</v>
      </c>
      <c r="AU455" s="147" t="s">
        <v>89</v>
      </c>
      <c r="AY455" s="17" t="s">
        <v>141</v>
      </c>
      <c r="BE455" s="148">
        <f>IF(N455="základní",J455,0)</f>
        <v>0</v>
      </c>
      <c r="BF455" s="148">
        <f>IF(N455="snížená",J455,0)</f>
        <v>0</v>
      </c>
      <c r="BG455" s="148">
        <f>IF(N455="zákl. přenesená",J455,0)</f>
        <v>0</v>
      </c>
      <c r="BH455" s="148">
        <f>IF(N455="sníž. přenesená",J455,0)</f>
        <v>0</v>
      </c>
      <c r="BI455" s="148">
        <f>IF(N455="nulová",J455,0)</f>
        <v>0</v>
      </c>
      <c r="BJ455" s="17" t="s">
        <v>87</v>
      </c>
      <c r="BK455" s="148">
        <f>ROUND(I455*H455,2)</f>
        <v>0</v>
      </c>
      <c r="BL455" s="17" t="s">
        <v>158</v>
      </c>
      <c r="BM455" s="147" t="s">
        <v>652</v>
      </c>
    </row>
    <row r="456" spans="2:65" s="1" customFormat="1" ht="19.5" x14ac:dyDescent="0.2">
      <c r="B456" s="32"/>
      <c r="D456" s="150" t="s">
        <v>212</v>
      </c>
      <c r="F456" s="166" t="s">
        <v>352</v>
      </c>
      <c r="I456" s="167"/>
      <c r="L456" s="32"/>
      <c r="M456" s="168"/>
      <c r="T456" s="56"/>
      <c r="AT456" s="17" t="s">
        <v>212</v>
      </c>
      <c r="AU456" s="17" t="s">
        <v>89</v>
      </c>
    </row>
    <row r="457" spans="2:65" s="12" customFormat="1" ht="11.25" x14ac:dyDescent="0.2">
      <c r="B457" s="149"/>
      <c r="D457" s="150" t="s">
        <v>165</v>
      </c>
      <c r="E457" s="151" t="s">
        <v>1</v>
      </c>
      <c r="F457" s="152" t="s">
        <v>653</v>
      </c>
      <c r="H457" s="153">
        <v>1</v>
      </c>
      <c r="I457" s="154"/>
      <c r="L457" s="149"/>
      <c r="M457" s="155"/>
      <c r="T457" s="156"/>
      <c r="AT457" s="151" t="s">
        <v>165</v>
      </c>
      <c r="AU457" s="151" t="s">
        <v>89</v>
      </c>
      <c r="AV457" s="12" t="s">
        <v>89</v>
      </c>
      <c r="AW457" s="12" t="s">
        <v>35</v>
      </c>
      <c r="AX457" s="12" t="s">
        <v>87</v>
      </c>
      <c r="AY457" s="151" t="s">
        <v>141</v>
      </c>
    </row>
    <row r="458" spans="2:65" s="1" customFormat="1" ht="16.5" customHeight="1" x14ac:dyDescent="0.2">
      <c r="B458" s="32"/>
      <c r="C458" s="136" t="s">
        <v>654</v>
      </c>
      <c r="D458" s="136" t="s">
        <v>144</v>
      </c>
      <c r="E458" s="137" t="s">
        <v>655</v>
      </c>
      <c r="F458" s="138" t="s">
        <v>656</v>
      </c>
      <c r="G458" s="139" t="s">
        <v>406</v>
      </c>
      <c r="H458" s="140">
        <v>3</v>
      </c>
      <c r="I458" s="141"/>
      <c r="J458" s="142">
        <f>ROUND(I458*H458,2)</f>
        <v>0</v>
      </c>
      <c r="K458" s="138" t="s">
        <v>1</v>
      </c>
      <c r="L458" s="32"/>
      <c r="M458" s="143" t="s">
        <v>1</v>
      </c>
      <c r="N458" s="144" t="s">
        <v>44</v>
      </c>
      <c r="P458" s="145">
        <f>O458*H458</f>
        <v>0</v>
      </c>
      <c r="Q458" s="145">
        <v>0</v>
      </c>
      <c r="R458" s="145">
        <f>Q458*H458</f>
        <v>0</v>
      </c>
      <c r="S458" s="145">
        <v>0.98</v>
      </c>
      <c r="T458" s="146">
        <f>S458*H458</f>
        <v>2.94</v>
      </c>
      <c r="AR458" s="147" t="s">
        <v>158</v>
      </c>
      <c r="AT458" s="147" t="s">
        <v>144</v>
      </c>
      <c r="AU458" s="147" t="s">
        <v>89</v>
      </c>
      <c r="AY458" s="17" t="s">
        <v>141</v>
      </c>
      <c r="BE458" s="148">
        <f>IF(N458="základní",J458,0)</f>
        <v>0</v>
      </c>
      <c r="BF458" s="148">
        <f>IF(N458="snížená",J458,0)</f>
        <v>0</v>
      </c>
      <c r="BG458" s="148">
        <f>IF(N458="zákl. přenesená",J458,0)</f>
        <v>0</v>
      </c>
      <c r="BH458" s="148">
        <f>IF(N458="sníž. přenesená",J458,0)</f>
        <v>0</v>
      </c>
      <c r="BI458" s="148">
        <f>IF(N458="nulová",J458,0)</f>
        <v>0</v>
      </c>
      <c r="BJ458" s="17" t="s">
        <v>87</v>
      </c>
      <c r="BK458" s="148">
        <f>ROUND(I458*H458,2)</f>
        <v>0</v>
      </c>
      <c r="BL458" s="17" t="s">
        <v>158</v>
      </c>
      <c r="BM458" s="147" t="s">
        <v>657</v>
      </c>
    </row>
    <row r="459" spans="2:65" s="1" customFormat="1" ht="19.5" x14ac:dyDescent="0.2">
      <c r="B459" s="32"/>
      <c r="D459" s="150" t="s">
        <v>212</v>
      </c>
      <c r="F459" s="166" t="s">
        <v>213</v>
      </c>
      <c r="I459" s="167"/>
      <c r="L459" s="32"/>
      <c r="M459" s="168"/>
      <c r="T459" s="56"/>
      <c r="AT459" s="17" t="s">
        <v>212</v>
      </c>
      <c r="AU459" s="17" t="s">
        <v>89</v>
      </c>
    </row>
    <row r="460" spans="2:65" s="1" customFormat="1" ht="24.2" customHeight="1" x14ac:dyDescent="0.2">
      <c r="B460" s="32"/>
      <c r="C460" s="136" t="s">
        <v>658</v>
      </c>
      <c r="D460" s="136" t="s">
        <v>144</v>
      </c>
      <c r="E460" s="137" t="s">
        <v>659</v>
      </c>
      <c r="F460" s="138" t="s">
        <v>660</v>
      </c>
      <c r="G460" s="139" t="s">
        <v>406</v>
      </c>
      <c r="H460" s="140">
        <v>1</v>
      </c>
      <c r="I460" s="141"/>
      <c r="J460" s="142">
        <f>ROUND(I460*H460,2)</f>
        <v>0</v>
      </c>
      <c r="K460" s="138" t="s">
        <v>210</v>
      </c>
      <c r="L460" s="32"/>
      <c r="M460" s="143" t="s">
        <v>1</v>
      </c>
      <c r="N460" s="144" t="s">
        <v>44</v>
      </c>
      <c r="P460" s="145">
        <f>O460*H460</f>
        <v>0</v>
      </c>
      <c r="Q460" s="145">
        <v>0.12526000000000001</v>
      </c>
      <c r="R460" s="145">
        <f>Q460*H460</f>
        <v>0.12526000000000001</v>
      </c>
      <c r="S460" s="145">
        <v>0</v>
      </c>
      <c r="T460" s="146">
        <f>S460*H460</f>
        <v>0</v>
      </c>
      <c r="AR460" s="147" t="s">
        <v>158</v>
      </c>
      <c r="AT460" s="147" t="s">
        <v>144</v>
      </c>
      <c r="AU460" s="147" t="s">
        <v>89</v>
      </c>
      <c r="AY460" s="17" t="s">
        <v>141</v>
      </c>
      <c r="BE460" s="148">
        <f>IF(N460="základní",J460,0)</f>
        <v>0</v>
      </c>
      <c r="BF460" s="148">
        <f>IF(N460="snížená",J460,0)</f>
        <v>0</v>
      </c>
      <c r="BG460" s="148">
        <f>IF(N460="zákl. přenesená",J460,0)</f>
        <v>0</v>
      </c>
      <c r="BH460" s="148">
        <f>IF(N460="sníž. přenesená",J460,0)</f>
        <v>0</v>
      </c>
      <c r="BI460" s="148">
        <f>IF(N460="nulová",J460,0)</f>
        <v>0</v>
      </c>
      <c r="BJ460" s="17" t="s">
        <v>87</v>
      </c>
      <c r="BK460" s="148">
        <f>ROUND(I460*H460,2)</f>
        <v>0</v>
      </c>
      <c r="BL460" s="17" t="s">
        <v>158</v>
      </c>
      <c r="BM460" s="147" t="s">
        <v>661</v>
      </c>
    </row>
    <row r="461" spans="2:65" s="1" customFormat="1" ht="19.5" x14ac:dyDescent="0.2">
      <c r="B461" s="32"/>
      <c r="D461" s="150" t="s">
        <v>212</v>
      </c>
      <c r="F461" s="166" t="s">
        <v>352</v>
      </c>
      <c r="I461" s="167"/>
      <c r="L461" s="32"/>
      <c r="M461" s="168"/>
      <c r="T461" s="56"/>
      <c r="AT461" s="17" t="s">
        <v>212</v>
      </c>
      <c r="AU461" s="17" t="s">
        <v>89</v>
      </c>
    </row>
    <row r="462" spans="2:65" s="1" customFormat="1" ht="24.2" customHeight="1" x14ac:dyDescent="0.2">
      <c r="B462" s="32"/>
      <c r="C462" s="183" t="s">
        <v>662</v>
      </c>
      <c r="D462" s="183" t="s">
        <v>362</v>
      </c>
      <c r="E462" s="184" t="s">
        <v>663</v>
      </c>
      <c r="F462" s="185" t="s">
        <v>664</v>
      </c>
      <c r="G462" s="186" t="s">
        <v>406</v>
      </c>
      <c r="H462" s="187">
        <v>1</v>
      </c>
      <c r="I462" s="188"/>
      <c r="J462" s="189">
        <f>ROUND(I462*H462,2)</f>
        <v>0</v>
      </c>
      <c r="K462" s="185" t="s">
        <v>210</v>
      </c>
      <c r="L462" s="190"/>
      <c r="M462" s="191" t="s">
        <v>1</v>
      </c>
      <c r="N462" s="192" t="s">
        <v>44</v>
      </c>
      <c r="P462" s="145">
        <f>O462*H462</f>
        <v>0</v>
      </c>
      <c r="Q462" s="145">
        <v>0.13500000000000001</v>
      </c>
      <c r="R462" s="145">
        <f>Q462*H462</f>
        <v>0.13500000000000001</v>
      </c>
      <c r="S462" s="145">
        <v>0</v>
      </c>
      <c r="T462" s="146">
        <f>S462*H462</f>
        <v>0</v>
      </c>
      <c r="AR462" s="147" t="s">
        <v>179</v>
      </c>
      <c r="AT462" s="147" t="s">
        <v>362</v>
      </c>
      <c r="AU462" s="147" t="s">
        <v>89</v>
      </c>
      <c r="AY462" s="17" t="s">
        <v>141</v>
      </c>
      <c r="BE462" s="148">
        <f>IF(N462="základní",J462,0)</f>
        <v>0</v>
      </c>
      <c r="BF462" s="148">
        <f>IF(N462="snížená",J462,0)</f>
        <v>0</v>
      </c>
      <c r="BG462" s="148">
        <f>IF(N462="zákl. přenesená",J462,0)</f>
        <v>0</v>
      </c>
      <c r="BH462" s="148">
        <f>IF(N462="sníž. přenesená",J462,0)</f>
        <v>0</v>
      </c>
      <c r="BI462" s="148">
        <f>IF(N462="nulová",J462,0)</f>
        <v>0</v>
      </c>
      <c r="BJ462" s="17" t="s">
        <v>87</v>
      </c>
      <c r="BK462" s="148">
        <f>ROUND(I462*H462,2)</f>
        <v>0</v>
      </c>
      <c r="BL462" s="17" t="s">
        <v>158</v>
      </c>
      <c r="BM462" s="147" t="s">
        <v>665</v>
      </c>
    </row>
    <row r="463" spans="2:65" s="1" customFormat="1" ht="24.2" customHeight="1" x14ac:dyDescent="0.2">
      <c r="B463" s="32"/>
      <c r="C463" s="136" t="s">
        <v>666</v>
      </c>
      <c r="D463" s="136" t="s">
        <v>144</v>
      </c>
      <c r="E463" s="137" t="s">
        <v>667</v>
      </c>
      <c r="F463" s="138" t="s">
        <v>668</v>
      </c>
      <c r="G463" s="139" t="s">
        <v>406</v>
      </c>
      <c r="H463" s="140">
        <v>4</v>
      </c>
      <c r="I463" s="141"/>
      <c r="J463" s="142">
        <f>ROUND(I463*H463,2)</f>
        <v>0</v>
      </c>
      <c r="K463" s="138" t="s">
        <v>210</v>
      </c>
      <c r="L463" s="32"/>
      <c r="M463" s="143" t="s">
        <v>1</v>
      </c>
      <c r="N463" s="144" t="s">
        <v>44</v>
      </c>
      <c r="P463" s="145">
        <f>O463*H463</f>
        <v>0</v>
      </c>
      <c r="Q463" s="145">
        <v>0.12526000000000001</v>
      </c>
      <c r="R463" s="145">
        <f>Q463*H463</f>
        <v>0.50104000000000004</v>
      </c>
      <c r="S463" s="145">
        <v>0</v>
      </c>
      <c r="T463" s="146">
        <f>S463*H463</f>
        <v>0</v>
      </c>
      <c r="AR463" s="147" t="s">
        <v>158</v>
      </c>
      <c r="AT463" s="147" t="s">
        <v>144</v>
      </c>
      <c r="AU463" s="147" t="s">
        <v>89</v>
      </c>
      <c r="AY463" s="17" t="s">
        <v>141</v>
      </c>
      <c r="BE463" s="148">
        <f>IF(N463="základní",J463,0)</f>
        <v>0</v>
      </c>
      <c r="BF463" s="148">
        <f>IF(N463="snížená",J463,0)</f>
        <v>0</v>
      </c>
      <c r="BG463" s="148">
        <f>IF(N463="zákl. přenesená",J463,0)</f>
        <v>0</v>
      </c>
      <c r="BH463" s="148">
        <f>IF(N463="sníž. přenesená",J463,0)</f>
        <v>0</v>
      </c>
      <c r="BI463" s="148">
        <f>IF(N463="nulová",J463,0)</f>
        <v>0</v>
      </c>
      <c r="BJ463" s="17" t="s">
        <v>87</v>
      </c>
      <c r="BK463" s="148">
        <f>ROUND(I463*H463,2)</f>
        <v>0</v>
      </c>
      <c r="BL463" s="17" t="s">
        <v>158</v>
      </c>
      <c r="BM463" s="147" t="s">
        <v>669</v>
      </c>
    </row>
    <row r="464" spans="2:65" s="1" customFormat="1" ht="19.5" x14ac:dyDescent="0.2">
      <c r="B464" s="32"/>
      <c r="D464" s="150" t="s">
        <v>212</v>
      </c>
      <c r="F464" s="166" t="s">
        <v>352</v>
      </c>
      <c r="I464" s="167"/>
      <c r="L464" s="32"/>
      <c r="M464" s="168"/>
      <c r="T464" s="56"/>
      <c r="AT464" s="17" t="s">
        <v>212</v>
      </c>
      <c r="AU464" s="17" t="s">
        <v>89</v>
      </c>
    </row>
    <row r="465" spans="2:65" s="1" customFormat="1" ht="21.75" customHeight="1" x14ac:dyDescent="0.2">
      <c r="B465" s="32"/>
      <c r="C465" s="183" t="s">
        <v>670</v>
      </c>
      <c r="D465" s="183" t="s">
        <v>362</v>
      </c>
      <c r="E465" s="184" t="s">
        <v>671</v>
      </c>
      <c r="F465" s="185" t="s">
        <v>672</v>
      </c>
      <c r="G465" s="186" t="s">
        <v>406</v>
      </c>
      <c r="H465" s="187">
        <v>4</v>
      </c>
      <c r="I465" s="188"/>
      <c r="J465" s="189">
        <f>ROUND(I465*H465,2)</f>
        <v>0</v>
      </c>
      <c r="K465" s="185" t="s">
        <v>210</v>
      </c>
      <c r="L465" s="190"/>
      <c r="M465" s="191" t="s">
        <v>1</v>
      </c>
      <c r="N465" s="192" t="s">
        <v>44</v>
      </c>
      <c r="P465" s="145">
        <f>O465*H465</f>
        <v>0</v>
      </c>
      <c r="Q465" s="145">
        <v>0.17499999999999999</v>
      </c>
      <c r="R465" s="145">
        <f>Q465*H465</f>
        <v>0.7</v>
      </c>
      <c r="S465" s="145">
        <v>0</v>
      </c>
      <c r="T465" s="146">
        <f>S465*H465</f>
        <v>0</v>
      </c>
      <c r="AR465" s="147" t="s">
        <v>179</v>
      </c>
      <c r="AT465" s="147" t="s">
        <v>362</v>
      </c>
      <c r="AU465" s="147" t="s">
        <v>89</v>
      </c>
      <c r="AY465" s="17" t="s">
        <v>141</v>
      </c>
      <c r="BE465" s="148">
        <f>IF(N465="základní",J465,0)</f>
        <v>0</v>
      </c>
      <c r="BF465" s="148">
        <f>IF(N465="snížená",J465,0)</f>
        <v>0</v>
      </c>
      <c r="BG465" s="148">
        <f>IF(N465="zákl. přenesená",J465,0)</f>
        <v>0</v>
      </c>
      <c r="BH465" s="148">
        <f>IF(N465="sníž. přenesená",J465,0)</f>
        <v>0</v>
      </c>
      <c r="BI465" s="148">
        <f>IF(N465="nulová",J465,0)</f>
        <v>0</v>
      </c>
      <c r="BJ465" s="17" t="s">
        <v>87</v>
      </c>
      <c r="BK465" s="148">
        <f>ROUND(I465*H465,2)</f>
        <v>0</v>
      </c>
      <c r="BL465" s="17" t="s">
        <v>158</v>
      </c>
      <c r="BM465" s="147" t="s">
        <v>673</v>
      </c>
    </row>
    <row r="466" spans="2:65" s="1" customFormat="1" ht="24.2" customHeight="1" x14ac:dyDescent="0.2">
      <c r="B466" s="32"/>
      <c r="C466" s="136" t="s">
        <v>674</v>
      </c>
      <c r="D466" s="136" t="s">
        <v>144</v>
      </c>
      <c r="E466" s="137" t="s">
        <v>675</v>
      </c>
      <c r="F466" s="138" t="s">
        <v>676</v>
      </c>
      <c r="G466" s="139" t="s">
        <v>406</v>
      </c>
      <c r="H466" s="140">
        <v>5</v>
      </c>
      <c r="I466" s="141"/>
      <c r="J466" s="142">
        <f>ROUND(I466*H466,2)</f>
        <v>0</v>
      </c>
      <c r="K466" s="138" t="s">
        <v>1</v>
      </c>
      <c r="L466" s="32"/>
      <c r="M466" s="143" t="s">
        <v>1</v>
      </c>
      <c r="N466" s="144" t="s">
        <v>44</v>
      </c>
      <c r="P466" s="145">
        <f>O466*H466</f>
        <v>0</v>
      </c>
      <c r="Q466" s="145">
        <v>3.0759999999999999E-2</v>
      </c>
      <c r="R466" s="145">
        <f>Q466*H466</f>
        <v>0.15379999999999999</v>
      </c>
      <c r="S466" s="145">
        <v>0</v>
      </c>
      <c r="T466" s="146">
        <f>S466*H466</f>
        <v>0</v>
      </c>
      <c r="AR466" s="147" t="s">
        <v>158</v>
      </c>
      <c r="AT466" s="147" t="s">
        <v>144</v>
      </c>
      <c r="AU466" s="147" t="s">
        <v>89</v>
      </c>
      <c r="AY466" s="17" t="s">
        <v>141</v>
      </c>
      <c r="BE466" s="148">
        <f>IF(N466="základní",J466,0)</f>
        <v>0</v>
      </c>
      <c r="BF466" s="148">
        <f>IF(N466="snížená",J466,0)</f>
        <v>0</v>
      </c>
      <c r="BG466" s="148">
        <f>IF(N466="zákl. přenesená",J466,0)</f>
        <v>0</v>
      </c>
      <c r="BH466" s="148">
        <f>IF(N466="sníž. přenesená",J466,0)</f>
        <v>0</v>
      </c>
      <c r="BI466" s="148">
        <f>IF(N466="nulová",J466,0)</f>
        <v>0</v>
      </c>
      <c r="BJ466" s="17" t="s">
        <v>87</v>
      </c>
      <c r="BK466" s="148">
        <f>ROUND(I466*H466,2)</f>
        <v>0</v>
      </c>
      <c r="BL466" s="17" t="s">
        <v>158</v>
      </c>
      <c r="BM466" s="147" t="s">
        <v>677</v>
      </c>
    </row>
    <row r="467" spans="2:65" s="1" customFormat="1" ht="19.5" x14ac:dyDescent="0.2">
      <c r="B467" s="32"/>
      <c r="D467" s="150" t="s">
        <v>212</v>
      </c>
      <c r="F467" s="166" t="s">
        <v>352</v>
      </c>
      <c r="I467" s="167"/>
      <c r="L467" s="32"/>
      <c r="M467" s="168"/>
      <c r="T467" s="56"/>
      <c r="AT467" s="17" t="s">
        <v>212</v>
      </c>
      <c r="AU467" s="17" t="s">
        <v>89</v>
      </c>
    </row>
    <row r="468" spans="2:65" s="1" customFormat="1" ht="24.2" customHeight="1" x14ac:dyDescent="0.2">
      <c r="B468" s="32"/>
      <c r="C468" s="183" t="s">
        <v>678</v>
      </c>
      <c r="D468" s="183" t="s">
        <v>362</v>
      </c>
      <c r="E468" s="184" t="s">
        <v>679</v>
      </c>
      <c r="F468" s="185" t="s">
        <v>680</v>
      </c>
      <c r="G468" s="186" t="s">
        <v>406</v>
      </c>
      <c r="H468" s="187">
        <v>5</v>
      </c>
      <c r="I468" s="188"/>
      <c r="J468" s="189">
        <f>ROUND(I468*H468,2)</f>
        <v>0</v>
      </c>
      <c r="K468" s="185" t="s">
        <v>1</v>
      </c>
      <c r="L468" s="190"/>
      <c r="M468" s="191" t="s">
        <v>1</v>
      </c>
      <c r="N468" s="192" t="s">
        <v>44</v>
      </c>
      <c r="P468" s="145">
        <f>O468*H468</f>
        <v>0</v>
      </c>
      <c r="Q468" s="145">
        <v>7.0000000000000007E-2</v>
      </c>
      <c r="R468" s="145">
        <f>Q468*H468</f>
        <v>0.35000000000000003</v>
      </c>
      <c r="S468" s="145">
        <v>0</v>
      </c>
      <c r="T468" s="146">
        <f>S468*H468</f>
        <v>0</v>
      </c>
      <c r="AR468" s="147" t="s">
        <v>179</v>
      </c>
      <c r="AT468" s="147" t="s">
        <v>362</v>
      </c>
      <c r="AU468" s="147" t="s">
        <v>89</v>
      </c>
      <c r="AY468" s="17" t="s">
        <v>141</v>
      </c>
      <c r="BE468" s="148">
        <f>IF(N468="základní",J468,0)</f>
        <v>0</v>
      </c>
      <c r="BF468" s="148">
        <f>IF(N468="snížená",J468,0)</f>
        <v>0</v>
      </c>
      <c r="BG468" s="148">
        <f>IF(N468="zákl. přenesená",J468,0)</f>
        <v>0</v>
      </c>
      <c r="BH468" s="148">
        <f>IF(N468="sníž. přenesená",J468,0)</f>
        <v>0</v>
      </c>
      <c r="BI468" s="148">
        <f>IF(N468="nulová",J468,0)</f>
        <v>0</v>
      </c>
      <c r="BJ468" s="17" t="s">
        <v>87</v>
      </c>
      <c r="BK468" s="148">
        <f>ROUND(I468*H468,2)</f>
        <v>0</v>
      </c>
      <c r="BL468" s="17" t="s">
        <v>158</v>
      </c>
      <c r="BM468" s="147" t="s">
        <v>681</v>
      </c>
    </row>
    <row r="469" spans="2:65" s="1" customFormat="1" ht="24.2" customHeight="1" x14ac:dyDescent="0.2">
      <c r="B469" s="32"/>
      <c r="C469" s="136" t="s">
        <v>682</v>
      </c>
      <c r="D469" s="136" t="s">
        <v>144</v>
      </c>
      <c r="E469" s="137" t="s">
        <v>683</v>
      </c>
      <c r="F469" s="138" t="s">
        <v>684</v>
      </c>
      <c r="G469" s="139" t="s">
        <v>406</v>
      </c>
      <c r="H469" s="140">
        <v>5</v>
      </c>
      <c r="I469" s="141"/>
      <c r="J469" s="142">
        <f>ROUND(I469*H469,2)</f>
        <v>0</v>
      </c>
      <c r="K469" s="138" t="s">
        <v>210</v>
      </c>
      <c r="L469" s="32"/>
      <c r="M469" s="143" t="s">
        <v>1</v>
      </c>
      <c r="N469" s="144" t="s">
        <v>44</v>
      </c>
      <c r="P469" s="145">
        <f>O469*H469</f>
        <v>0</v>
      </c>
      <c r="Q469" s="145">
        <v>3.0759999999999999E-2</v>
      </c>
      <c r="R469" s="145">
        <f>Q469*H469</f>
        <v>0.15379999999999999</v>
      </c>
      <c r="S469" s="145">
        <v>0</v>
      </c>
      <c r="T469" s="146">
        <f>S469*H469</f>
        <v>0</v>
      </c>
      <c r="AR469" s="147" t="s">
        <v>158</v>
      </c>
      <c r="AT469" s="147" t="s">
        <v>144</v>
      </c>
      <c r="AU469" s="147" t="s">
        <v>89</v>
      </c>
      <c r="AY469" s="17" t="s">
        <v>141</v>
      </c>
      <c r="BE469" s="148">
        <f>IF(N469="základní",J469,0)</f>
        <v>0</v>
      </c>
      <c r="BF469" s="148">
        <f>IF(N469="snížená",J469,0)</f>
        <v>0</v>
      </c>
      <c r="BG469" s="148">
        <f>IF(N469="zákl. přenesená",J469,0)</f>
        <v>0</v>
      </c>
      <c r="BH469" s="148">
        <f>IF(N469="sníž. přenesená",J469,0)</f>
        <v>0</v>
      </c>
      <c r="BI469" s="148">
        <f>IF(N469="nulová",J469,0)</f>
        <v>0</v>
      </c>
      <c r="BJ469" s="17" t="s">
        <v>87</v>
      </c>
      <c r="BK469" s="148">
        <f>ROUND(I469*H469,2)</f>
        <v>0</v>
      </c>
      <c r="BL469" s="17" t="s">
        <v>158</v>
      </c>
      <c r="BM469" s="147" t="s">
        <v>685</v>
      </c>
    </row>
    <row r="470" spans="2:65" s="1" customFormat="1" ht="19.5" x14ac:dyDescent="0.2">
      <c r="B470" s="32"/>
      <c r="D470" s="150" t="s">
        <v>212</v>
      </c>
      <c r="F470" s="166" t="s">
        <v>352</v>
      </c>
      <c r="I470" s="167"/>
      <c r="L470" s="32"/>
      <c r="M470" s="168"/>
      <c r="T470" s="56"/>
      <c r="AT470" s="17" t="s">
        <v>212</v>
      </c>
      <c r="AU470" s="17" t="s">
        <v>89</v>
      </c>
    </row>
    <row r="471" spans="2:65" s="1" customFormat="1" ht="24.2" customHeight="1" x14ac:dyDescent="0.2">
      <c r="B471" s="32"/>
      <c r="C471" s="183" t="s">
        <v>686</v>
      </c>
      <c r="D471" s="183" t="s">
        <v>362</v>
      </c>
      <c r="E471" s="184" t="s">
        <v>687</v>
      </c>
      <c r="F471" s="185" t="s">
        <v>688</v>
      </c>
      <c r="G471" s="186" t="s">
        <v>406</v>
      </c>
      <c r="H471" s="187">
        <v>5</v>
      </c>
      <c r="I471" s="188"/>
      <c r="J471" s="189">
        <f>ROUND(I471*H471,2)</f>
        <v>0</v>
      </c>
      <c r="K471" s="185" t="s">
        <v>210</v>
      </c>
      <c r="L471" s="190"/>
      <c r="M471" s="191" t="s">
        <v>1</v>
      </c>
      <c r="N471" s="192" t="s">
        <v>44</v>
      </c>
      <c r="P471" s="145">
        <f>O471*H471</f>
        <v>0</v>
      </c>
      <c r="Q471" s="145">
        <v>7.5999999999999998E-2</v>
      </c>
      <c r="R471" s="145">
        <f>Q471*H471</f>
        <v>0.38</v>
      </c>
      <c r="S471" s="145">
        <v>0</v>
      </c>
      <c r="T471" s="146">
        <f>S471*H471</f>
        <v>0</v>
      </c>
      <c r="AR471" s="147" t="s">
        <v>179</v>
      </c>
      <c r="AT471" s="147" t="s">
        <v>362</v>
      </c>
      <c r="AU471" s="147" t="s">
        <v>89</v>
      </c>
      <c r="AY471" s="17" t="s">
        <v>141</v>
      </c>
      <c r="BE471" s="148">
        <f>IF(N471="základní",J471,0)</f>
        <v>0</v>
      </c>
      <c r="BF471" s="148">
        <f>IF(N471="snížená",J471,0)</f>
        <v>0</v>
      </c>
      <c r="BG471" s="148">
        <f>IF(N471="zákl. přenesená",J471,0)</f>
        <v>0</v>
      </c>
      <c r="BH471" s="148">
        <f>IF(N471="sníž. přenesená",J471,0)</f>
        <v>0</v>
      </c>
      <c r="BI471" s="148">
        <f>IF(N471="nulová",J471,0)</f>
        <v>0</v>
      </c>
      <c r="BJ471" s="17" t="s">
        <v>87</v>
      </c>
      <c r="BK471" s="148">
        <f>ROUND(I471*H471,2)</f>
        <v>0</v>
      </c>
      <c r="BL471" s="17" t="s">
        <v>158</v>
      </c>
      <c r="BM471" s="147" t="s">
        <v>689</v>
      </c>
    </row>
    <row r="472" spans="2:65" s="1" customFormat="1" ht="24.2" customHeight="1" x14ac:dyDescent="0.2">
      <c r="B472" s="32"/>
      <c r="C472" s="136" t="s">
        <v>690</v>
      </c>
      <c r="D472" s="136" t="s">
        <v>144</v>
      </c>
      <c r="E472" s="137" t="s">
        <v>691</v>
      </c>
      <c r="F472" s="138" t="s">
        <v>692</v>
      </c>
      <c r="G472" s="139" t="s">
        <v>406</v>
      </c>
      <c r="H472" s="140">
        <v>5</v>
      </c>
      <c r="I472" s="141"/>
      <c r="J472" s="142">
        <f>ROUND(I472*H472,2)</f>
        <v>0</v>
      </c>
      <c r="K472" s="138" t="s">
        <v>210</v>
      </c>
      <c r="L472" s="32"/>
      <c r="M472" s="143" t="s">
        <v>1</v>
      </c>
      <c r="N472" s="144" t="s">
        <v>44</v>
      </c>
      <c r="P472" s="145">
        <f>O472*H472</f>
        <v>0</v>
      </c>
      <c r="Q472" s="145">
        <v>3.0759999999999999E-2</v>
      </c>
      <c r="R472" s="145">
        <f>Q472*H472</f>
        <v>0.15379999999999999</v>
      </c>
      <c r="S472" s="145">
        <v>0</v>
      </c>
      <c r="T472" s="146">
        <f>S472*H472</f>
        <v>0</v>
      </c>
      <c r="AR472" s="147" t="s">
        <v>158</v>
      </c>
      <c r="AT472" s="147" t="s">
        <v>144</v>
      </c>
      <c r="AU472" s="147" t="s">
        <v>89</v>
      </c>
      <c r="AY472" s="17" t="s">
        <v>141</v>
      </c>
      <c r="BE472" s="148">
        <f>IF(N472="základní",J472,0)</f>
        <v>0</v>
      </c>
      <c r="BF472" s="148">
        <f>IF(N472="snížená",J472,0)</f>
        <v>0</v>
      </c>
      <c r="BG472" s="148">
        <f>IF(N472="zákl. přenesená",J472,0)</f>
        <v>0</v>
      </c>
      <c r="BH472" s="148">
        <f>IF(N472="sníž. přenesená",J472,0)</f>
        <v>0</v>
      </c>
      <c r="BI472" s="148">
        <f>IF(N472="nulová",J472,0)</f>
        <v>0</v>
      </c>
      <c r="BJ472" s="17" t="s">
        <v>87</v>
      </c>
      <c r="BK472" s="148">
        <f>ROUND(I472*H472,2)</f>
        <v>0</v>
      </c>
      <c r="BL472" s="17" t="s">
        <v>158</v>
      </c>
      <c r="BM472" s="147" t="s">
        <v>693</v>
      </c>
    </row>
    <row r="473" spans="2:65" s="1" customFormat="1" ht="19.5" x14ac:dyDescent="0.2">
      <c r="B473" s="32"/>
      <c r="D473" s="150" t="s">
        <v>212</v>
      </c>
      <c r="F473" s="166" t="s">
        <v>694</v>
      </c>
      <c r="I473" s="167"/>
      <c r="L473" s="32"/>
      <c r="M473" s="168"/>
      <c r="T473" s="56"/>
      <c r="AT473" s="17" t="s">
        <v>212</v>
      </c>
      <c r="AU473" s="17" t="s">
        <v>89</v>
      </c>
    </row>
    <row r="474" spans="2:65" s="1" customFormat="1" ht="24.2" customHeight="1" x14ac:dyDescent="0.2">
      <c r="B474" s="32"/>
      <c r="C474" s="183" t="s">
        <v>695</v>
      </c>
      <c r="D474" s="183" t="s">
        <v>362</v>
      </c>
      <c r="E474" s="184" t="s">
        <v>696</v>
      </c>
      <c r="F474" s="185" t="s">
        <v>697</v>
      </c>
      <c r="G474" s="186" t="s">
        <v>406</v>
      </c>
      <c r="H474" s="187">
        <v>5</v>
      </c>
      <c r="I474" s="188"/>
      <c r="J474" s="189">
        <f>ROUND(I474*H474,2)</f>
        <v>0</v>
      </c>
      <c r="K474" s="185" t="s">
        <v>210</v>
      </c>
      <c r="L474" s="190"/>
      <c r="M474" s="191" t="s">
        <v>1</v>
      </c>
      <c r="N474" s="192" t="s">
        <v>44</v>
      </c>
      <c r="P474" s="145">
        <f>O474*H474</f>
        <v>0</v>
      </c>
      <c r="Q474" s="145">
        <v>0.155</v>
      </c>
      <c r="R474" s="145">
        <f>Q474*H474</f>
        <v>0.77500000000000002</v>
      </c>
      <c r="S474" s="145">
        <v>0</v>
      </c>
      <c r="T474" s="146">
        <f>S474*H474</f>
        <v>0</v>
      </c>
      <c r="AR474" s="147" t="s">
        <v>179</v>
      </c>
      <c r="AT474" s="147" t="s">
        <v>362</v>
      </c>
      <c r="AU474" s="147" t="s">
        <v>89</v>
      </c>
      <c r="AY474" s="17" t="s">
        <v>141</v>
      </c>
      <c r="BE474" s="148">
        <f>IF(N474="základní",J474,0)</f>
        <v>0</v>
      </c>
      <c r="BF474" s="148">
        <f>IF(N474="snížená",J474,0)</f>
        <v>0</v>
      </c>
      <c r="BG474" s="148">
        <f>IF(N474="zákl. přenesená",J474,0)</f>
        <v>0</v>
      </c>
      <c r="BH474" s="148">
        <f>IF(N474="sníž. přenesená",J474,0)</f>
        <v>0</v>
      </c>
      <c r="BI474" s="148">
        <f>IF(N474="nulová",J474,0)</f>
        <v>0</v>
      </c>
      <c r="BJ474" s="17" t="s">
        <v>87</v>
      </c>
      <c r="BK474" s="148">
        <f>ROUND(I474*H474,2)</f>
        <v>0</v>
      </c>
      <c r="BL474" s="17" t="s">
        <v>158</v>
      </c>
      <c r="BM474" s="147" t="s">
        <v>698</v>
      </c>
    </row>
    <row r="475" spans="2:65" s="1" customFormat="1" ht="24.2" customHeight="1" x14ac:dyDescent="0.2">
      <c r="B475" s="32"/>
      <c r="C475" s="136" t="s">
        <v>699</v>
      </c>
      <c r="D475" s="136" t="s">
        <v>144</v>
      </c>
      <c r="E475" s="137" t="s">
        <v>700</v>
      </c>
      <c r="F475" s="138" t="s">
        <v>701</v>
      </c>
      <c r="G475" s="139" t="s">
        <v>406</v>
      </c>
      <c r="H475" s="140">
        <v>5</v>
      </c>
      <c r="I475" s="141"/>
      <c r="J475" s="142">
        <f>ROUND(I475*H475,2)</f>
        <v>0</v>
      </c>
      <c r="K475" s="138" t="s">
        <v>210</v>
      </c>
      <c r="L475" s="32"/>
      <c r="M475" s="143" t="s">
        <v>1</v>
      </c>
      <c r="N475" s="144" t="s">
        <v>44</v>
      </c>
      <c r="P475" s="145">
        <f>O475*H475</f>
        <v>0</v>
      </c>
      <c r="Q475" s="145">
        <v>3.0759999999999999E-2</v>
      </c>
      <c r="R475" s="145">
        <f>Q475*H475</f>
        <v>0.15379999999999999</v>
      </c>
      <c r="S475" s="145">
        <v>0</v>
      </c>
      <c r="T475" s="146">
        <f>S475*H475</f>
        <v>0</v>
      </c>
      <c r="AR475" s="147" t="s">
        <v>158</v>
      </c>
      <c r="AT475" s="147" t="s">
        <v>144</v>
      </c>
      <c r="AU475" s="147" t="s">
        <v>89</v>
      </c>
      <c r="AY475" s="17" t="s">
        <v>141</v>
      </c>
      <c r="BE475" s="148">
        <f>IF(N475="základní",J475,0)</f>
        <v>0</v>
      </c>
      <c r="BF475" s="148">
        <f>IF(N475="snížená",J475,0)</f>
        <v>0</v>
      </c>
      <c r="BG475" s="148">
        <f>IF(N475="zákl. přenesená",J475,0)</f>
        <v>0</v>
      </c>
      <c r="BH475" s="148">
        <f>IF(N475="sníž. přenesená",J475,0)</f>
        <v>0</v>
      </c>
      <c r="BI475" s="148">
        <f>IF(N475="nulová",J475,0)</f>
        <v>0</v>
      </c>
      <c r="BJ475" s="17" t="s">
        <v>87</v>
      </c>
      <c r="BK475" s="148">
        <f>ROUND(I475*H475,2)</f>
        <v>0</v>
      </c>
      <c r="BL475" s="17" t="s">
        <v>158</v>
      </c>
      <c r="BM475" s="147" t="s">
        <v>702</v>
      </c>
    </row>
    <row r="476" spans="2:65" s="1" customFormat="1" ht="19.5" x14ac:dyDescent="0.2">
      <c r="B476" s="32"/>
      <c r="D476" s="150" t="s">
        <v>212</v>
      </c>
      <c r="F476" s="166" t="s">
        <v>352</v>
      </c>
      <c r="I476" s="167"/>
      <c r="L476" s="32"/>
      <c r="M476" s="168"/>
      <c r="T476" s="56"/>
      <c r="AT476" s="17" t="s">
        <v>212</v>
      </c>
      <c r="AU476" s="17" t="s">
        <v>89</v>
      </c>
    </row>
    <row r="477" spans="2:65" s="1" customFormat="1" ht="33" customHeight="1" x14ac:dyDescent="0.2">
      <c r="B477" s="32"/>
      <c r="C477" s="183" t="s">
        <v>703</v>
      </c>
      <c r="D477" s="183" t="s">
        <v>362</v>
      </c>
      <c r="E477" s="184" t="s">
        <v>704</v>
      </c>
      <c r="F477" s="185" t="s">
        <v>705</v>
      </c>
      <c r="G477" s="186" t="s">
        <v>406</v>
      </c>
      <c r="H477" s="187">
        <v>5</v>
      </c>
      <c r="I477" s="188"/>
      <c r="J477" s="189">
        <f>ROUND(I477*H477,2)</f>
        <v>0</v>
      </c>
      <c r="K477" s="185" t="s">
        <v>210</v>
      </c>
      <c r="L477" s="190"/>
      <c r="M477" s="191" t="s">
        <v>1</v>
      </c>
      <c r="N477" s="192" t="s">
        <v>44</v>
      </c>
      <c r="P477" s="145">
        <f>O477*H477</f>
        <v>0</v>
      </c>
      <c r="Q477" s="145">
        <v>0.35</v>
      </c>
      <c r="R477" s="145">
        <f>Q477*H477</f>
        <v>1.75</v>
      </c>
      <c r="S477" s="145">
        <v>0</v>
      </c>
      <c r="T477" s="146">
        <f>S477*H477</f>
        <v>0</v>
      </c>
      <c r="AR477" s="147" t="s">
        <v>179</v>
      </c>
      <c r="AT477" s="147" t="s">
        <v>362</v>
      </c>
      <c r="AU477" s="147" t="s">
        <v>89</v>
      </c>
      <c r="AY477" s="17" t="s">
        <v>141</v>
      </c>
      <c r="BE477" s="148">
        <f>IF(N477="základní",J477,0)</f>
        <v>0</v>
      </c>
      <c r="BF477" s="148">
        <f>IF(N477="snížená",J477,0)</f>
        <v>0</v>
      </c>
      <c r="BG477" s="148">
        <f>IF(N477="zákl. přenesená",J477,0)</f>
        <v>0</v>
      </c>
      <c r="BH477" s="148">
        <f>IF(N477="sníž. přenesená",J477,0)</f>
        <v>0</v>
      </c>
      <c r="BI477" s="148">
        <f>IF(N477="nulová",J477,0)</f>
        <v>0</v>
      </c>
      <c r="BJ477" s="17" t="s">
        <v>87</v>
      </c>
      <c r="BK477" s="148">
        <f>ROUND(I477*H477,2)</f>
        <v>0</v>
      </c>
      <c r="BL477" s="17" t="s">
        <v>158</v>
      </c>
      <c r="BM477" s="147" t="s">
        <v>706</v>
      </c>
    </row>
    <row r="478" spans="2:65" s="1" customFormat="1" ht="37.9" customHeight="1" x14ac:dyDescent="0.2">
      <c r="B478" s="32"/>
      <c r="C478" s="136" t="s">
        <v>707</v>
      </c>
      <c r="D478" s="136" t="s">
        <v>144</v>
      </c>
      <c r="E478" s="137" t="s">
        <v>708</v>
      </c>
      <c r="F478" s="138" t="s">
        <v>709</v>
      </c>
      <c r="G478" s="139" t="s">
        <v>406</v>
      </c>
      <c r="H478" s="140">
        <v>6</v>
      </c>
      <c r="I478" s="141"/>
      <c r="J478" s="142">
        <f>ROUND(I478*H478,2)</f>
        <v>0</v>
      </c>
      <c r="K478" s="138" t="s">
        <v>210</v>
      </c>
      <c r="L478" s="32"/>
      <c r="M478" s="143" t="s">
        <v>1</v>
      </c>
      <c r="N478" s="144" t="s">
        <v>44</v>
      </c>
      <c r="P478" s="145">
        <f>O478*H478</f>
        <v>0</v>
      </c>
      <c r="Q478" s="145">
        <v>0.62248000000000003</v>
      </c>
      <c r="R478" s="145">
        <f>Q478*H478</f>
        <v>3.7348800000000004</v>
      </c>
      <c r="S478" s="145">
        <v>0.62</v>
      </c>
      <c r="T478" s="146">
        <f>S478*H478</f>
        <v>3.7199999999999998</v>
      </c>
      <c r="AR478" s="147" t="s">
        <v>158</v>
      </c>
      <c r="AT478" s="147" t="s">
        <v>144</v>
      </c>
      <c r="AU478" s="147" t="s">
        <v>89</v>
      </c>
      <c r="AY478" s="17" t="s">
        <v>141</v>
      </c>
      <c r="BE478" s="148">
        <f>IF(N478="základní",J478,0)</f>
        <v>0</v>
      </c>
      <c r="BF478" s="148">
        <f>IF(N478="snížená",J478,0)</f>
        <v>0</v>
      </c>
      <c r="BG478" s="148">
        <f>IF(N478="zákl. přenesená",J478,0)</f>
        <v>0</v>
      </c>
      <c r="BH478" s="148">
        <f>IF(N478="sníž. přenesená",J478,0)</f>
        <v>0</v>
      </c>
      <c r="BI478" s="148">
        <f>IF(N478="nulová",J478,0)</f>
        <v>0</v>
      </c>
      <c r="BJ478" s="17" t="s">
        <v>87</v>
      </c>
      <c r="BK478" s="148">
        <f>ROUND(I478*H478,2)</f>
        <v>0</v>
      </c>
      <c r="BL478" s="17" t="s">
        <v>158</v>
      </c>
      <c r="BM478" s="147" t="s">
        <v>710</v>
      </c>
    </row>
    <row r="479" spans="2:65" s="1" customFormat="1" ht="19.5" x14ac:dyDescent="0.2">
      <c r="B479" s="32"/>
      <c r="D479" s="150" t="s">
        <v>212</v>
      </c>
      <c r="F479" s="166" t="s">
        <v>352</v>
      </c>
      <c r="I479" s="167"/>
      <c r="L479" s="32"/>
      <c r="M479" s="168"/>
      <c r="T479" s="56"/>
      <c r="AT479" s="17" t="s">
        <v>212</v>
      </c>
      <c r="AU479" s="17" t="s">
        <v>89</v>
      </c>
    </row>
    <row r="480" spans="2:65" s="1" customFormat="1" ht="37.9" customHeight="1" x14ac:dyDescent="0.2">
      <c r="B480" s="32"/>
      <c r="C480" s="183" t="s">
        <v>711</v>
      </c>
      <c r="D480" s="183" t="s">
        <v>362</v>
      </c>
      <c r="E480" s="184" t="s">
        <v>712</v>
      </c>
      <c r="F480" s="185" t="s">
        <v>713</v>
      </c>
      <c r="G480" s="186" t="s">
        <v>406</v>
      </c>
      <c r="H480" s="187">
        <v>4</v>
      </c>
      <c r="I480" s="188"/>
      <c r="J480" s="189">
        <f>ROUND(I480*H480,2)</f>
        <v>0</v>
      </c>
      <c r="K480" s="185" t="s">
        <v>210</v>
      </c>
      <c r="L480" s="190"/>
      <c r="M480" s="191" t="s">
        <v>1</v>
      </c>
      <c r="N480" s="192" t="s">
        <v>44</v>
      </c>
      <c r="P480" s="145">
        <f>O480*H480</f>
        <v>0</v>
      </c>
      <c r="Q480" s="145">
        <v>0.113</v>
      </c>
      <c r="R480" s="145">
        <f>Q480*H480</f>
        <v>0.45200000000000001</v>
      </c>
      <c r="S480" s="145">
        <v>0</v>
      </c>
      <c r="T480" s="146">
        <f>S480*H480</f>
        <v>0</v>
      </c>
      <c r="AR480" s="147" t="s">
        <v>179</v>
      </c>
      <c r="AT480" s="147" t="s">
        <v>362</v>
      </c>
      <c r="AU480" s="147" t="s">
        <v>89</v>
      </c>
      <c r="AY480" s="17" t="s">
        <v>141</v>
      </c>
      <c r="BE480" s="148">
        <f>IF(N480="základní",J480,0)</f>
        <v>0</v>
      </c>
      <c r="BF480" s="148">
        <f>IF(N480="snížená",J480,0)</f>
        <v>0</v>
      </c>
      <c r="BG480" s="148">
        <f>IF(N480="zákl. přenesená",J480,0)</f>
        <v>0</v>
      </c>
      <c r="BH480" s="148">
        <f>IF(N480="sníž. přenesená",J480,0)</f>
        <v>0</v>
      </c>
      <c r="BI480" s="148">
        <f>IF(N480="nulová",J480,0)</f>
        <v>0</v>
      </c>
      <c r="BJ480" s="17" t="s">
        <v>87</v>
      </c>
      <c r="BK480" s="148">
        <f>ROUND(I480*H480,2)</f>
        <v>0</v>
      </c>
      <c r="BL480" s="17" t="s">
        <v>158</v>
      </c>
      <c r="BM480" s="147" t="s">
        <v>714</v>
      </c>
    </row>
    <row r="481" spans="2:65" s="1" customFormat="1" ht="37.9" customHeight="1" x14ac:dyDescent="0.2">
      <c r="B481" s="32"/>
      <c r="C481" s="183" t="s">
        <v>715</v>
      </c>
      <c r="D481" s="183" t="s">
        <v>362</v>
      </c>
      <c r="E481" s="184" t="s">
        <v>716</v>
      </c>
      <c r="F481" s="185" t="s">
        <v>717</v>
      </c>
      <c r="G481" s="186" t="s">
        <v>406</v>
      </c>
      <c r="H481" s="187">
        <v>2</v>
      </c>
      <c r="I481" s="188"/>
      <c r="J481" s="189">
        <f>ROUND(I481*H481,2)</f>
        <v>0</v>
      </c>
      <c r="K481" s="185" t="s">
        <v>1</v>
      </c>
      <c r="L481" s="190"/>
      <c r="M481" s="191" t="s">
        <v>1</v>
      </c>
      <c r="N481" s="192" t="s">
        <v>44</v>
      </c>
      <c r="P481" s="145">
        <f>O481*H481</f>
        <v>0</v>
      </c>
      <c r="Q481" s="145">
        <v>0.113</v>
      </c>
      <c r="R481" s="145">
        <f>Q481*H481</f>
        <v>0.22600000000000001</v>
      </c>
      <c r="S481" s="145">
        <v>0</v>
      </c>
      <c r="T481" s="146">
        <f>S481*H481</f>
        <v>0</v>
      </c>
      <c r="AR481" s="147" t="s">
        <v>179</v>
      </c>
      <c r="AT481" s="147" t="s">
        <v>362</v>
      </c>
      <c r="AU481" s="147" t="s">
        <v>89</v>
      </c>
      <c r="AY481" s="17" t="s">
        <v>141</v>
      </c>
      <c r="BE481" s="148">
        <f>IF(N481="základní",J481,0)</f>
        <v>0</v>
      </c>
      <c r="BF481" s="148">
        <f>IF(N481="snížená",J481,0)</f>
        <v>0</v>
      </c>
      <c r="BG481" s="148">
        <f>IF(N481="zákl. přenesená",J481,0)</f>
        <v>0</v>
      </c>
      <c r="BH481" s="148">
        <f>IF(N481="sníž. přenesená",J481,0)</f>
        <v>0</v>
      </c>
      <c r="BI481" s="148">
        <f>IF(N481="nulová",J481,0)</f>
        <v>0</v>
      </c>
      <c r="BJ481" s="17" t="s">
        <v>87</v>
      </c>
      <c r="BK481" s="148">
        <f>ROUND(I481*H481,2)</f>
        <v>0</v>
      </c>
      <c r="BL481" s="17" t="s">
        <v>158</v>
      </c>
      <c r="BM481" s="147" t="s">
        <v>718</v>
      </c>
    </row>
    <row r="482" spans="2:65" s="1" customFormat="1" ht="24.2" customHeight="1" x14ac:dyDescent="0.2">
      <c r="B482" s="32"/>
      <c r="C482" s="136" t="s">
        <v>719</v>
      </c>
      <c r="D482" s="136" t="s">
        <v>144</v>
      </c>
      <c r="E482" s="137" t="s">
        <v>720</v>
      </c>
      <c r="F482" s="138" t="s">
        <v>721</v>
      </c>
      <c r="G482" s="139" t="s">
        <v>406</v>
      </c>
      <c r="H482" s="140">
        <v>5</v>
      </c>
      <c r="I482" s="141"/>
      <c r="J482" s="142">
        <f>ROUND(I482*H482,2)</f>
        <v>0</v>
      </c>
      <c r="K482" s="138" t="s">
        <v>210</v>
      </c>
      <c r="L482" s="32"/>
      <c r="M482" s="143" t="s">
        <v>1</v>
      </c>
      <c r="N482" s="144" t="s">
        <v>44</v>
      </c>
      <c r="P482" s="145">
        <f>O482*H482</f>
        <v>0</v>
      </c>
      <c r="Q482" s="145">
        <v>0.21734000000000001</v>
      </c>
      <c r="R482" s="145">
        <f>Q482*H482</f>
        <v>1.0867</v>
      </c>
      <c r="S482" s="145">
        <v>0</v>
      </c>
      <c r="T482" s="146">
        <f>S482*H482</f>
        <v>0</v>
      </c>
      <c r="AR482" s="147" t="s">
        <v>158</v>
      </c>
      <c r="AT482" s="147" t="s">
        <v>144</v>
      </c>
      <c r="AU482" s="147" t="s">
        <v>89</v>
      </c>
      <c r="AY482" s="17" t="s">
        <v>141</v>
      </c>
      <c r="BE482" s="148">
        <f>IF(N482="základní",J482,0)</f>
        <v>0</v>
      </c>
      <c r="BF482" s="148">
        <f>IF(N482="snížená",J482,0)</f>
        <v>0</v>
      </c>
      <c r="BG482" s="148">
        <f>IF(N482="zákl. přenesená",J482,0)</f>
        <v>0</v>
      </c>
      <c r="BH482" s="148">
        <f>IF(N482="sníž. přenesená",J482,0)</f>
        <v>0</v>
      </c>
      <c r="BI482" s="148">
        <f>IF(N482="nulová",J482,0)</f>
        <v>0</v>
      </c>
      <c r="BJ482" s="17" t="s">
        <v>87</v>
      </c>
      <c r="BK482" s="148">
        <f>ROUND(I482*H482,2)</f>
        <v>0</v>
      </c>
      <c r="BL482" s="17" t="s">
        <v>158</v>
      </c>
      <c r="BM482" s="147" t="s">
        <v>722</v>
      </c>
    </row>
    <row r="483" spans="2:65" s="1" customFormat="1" ht="16.5" customHeight="1" x14ac:dyDescent="0.2">
      <c r="B483" s="32"/>
      <c r="C483" s="183" t="s">
        <v>723</v>
      </c>
      <c r="D483" s="183" t="s">
        <v>362</v>
      </c>
      <c r="E483" s="184" t="s">
        <v>724</v>
      </c>
      <c r="F483" s="185" t="s">
        <v>725</v>
      </c>
      <c r="G483" s="186" t="s">
        <v>406</v>
      </c>
      <c r="H483" s="187">
        <v>5</v>
      </c>
      <c r="I483" s="188"/>
      <c r="J483" s="189">
        <f>ROUND(I483*H483,2)</f>
        <v>0</v>
      </c>
      <c r="K483" s="185" t="s">
        <v>210</v>
      </c>
      <c r="L483" s="190"/>
      <c r="M483" s="191" t="s">
        <v>1</v>
      </c>
      <c r="N483" s="192" t="s">
        <v>44</v>
      </c>
      <c r="P483" s="145">
        <f>O483*H483</f>
        <v>0</v>
      </c>
      <c r="Q483" s="145">
        <v>5.0599999999999999E-2</v>
      </c>
      <c r="R483" s="145">
        <f>Q483*H483</f>
        <v>0.253</v>
      </c>
      <c r="S483" s="145">
        <v>0</v>
      </c>
      <c r="T483" s="146">
        <f>S483*H483</f>
        <v>0</v>
      </c>
      <c r="AR483" s="147" t="s">
        <v>179</v>
      </c>
      <c r="AT483" s="147" t="s">
        <v>362</v>
      </c>
      <c r="AU483" s="147" t="s">
        <v>89</v>
      </c>
      <c r="AY483" s="17" t="s">
        <v>141</v>
      </c>
      <c r="BE483" s="148">
        <f>IF(N483="základní",J483,0)</f>
        <v>0</v>
      </c>
      <c r="BF483" s="148">
        <f>IF(N483="snížená",J483,0)</f>
        <v>0</v>
      </c>
      <c r="BG483" s="148">
        <f>IF(N483="zákl. přenesená",J483,0)</f>
        <v>0</v>
      </c>
      <c r="BH483" s="148">
        <f>IF(N483="sníž. přenesená",J483,0)</f>
        <v>0</v>
      </c>
      <c r="BI483" s="148">
        <f>IF(N483="nulová",J483,0)</f>
        <v>0</v>
      </c>
      <c r="BJ483" s="17" t="s">
        <v>87</v>
      </c>
      <c r="BK483" s="148">
        <f>ROUND(I483*H483,2)</f>
        <v>0</v>
      </c>
      <c r="BL483" s="17" t="s">
        <v>158</v>
      </c>
      <c r="BM483" s="147" t="s">
        <v>726</v>
      </c>
    </row>
    <row r="484" spans="2:65" s="1" customFormat="1" ht="16.5" customHeight="1" x14ac:dyDescent="0.2">
      <c r="B484" s="32"/>
      <c r="C484" s="183" t="s">
        <v>727</v>
      </c>
      <c r="D484" s="183" t="s">
        <v>362</v>
      </c>
      <c r="E484" s="184" t="s">
        <v>728</v>
      </c>
      <c r="F484" s="185" t="s">
        <v>729</v>
      </c>
      <c r="G484" s="186" t="s">
        <v>406</v>
      </c>
      <c r="H484" s="187">
        <v>5</v>
      </c>
      <c r="I484" s="188"/>
      <c r="J484" s="189">
        <f>ROUND(I484*H484,2)</f>
        <v>0</v>
      </c>
      <c r="K484" s="185" t="s">
        <v>210</v>
      </c>
      <c r="L484" s="190"/>
      <c r="M484" s="191" t="s">
        <v>1</v>
      </c>
      <c r="N484" s="192" t="s">
        <v>44</v>
      </c>
      <c r="P484" s="145">
        <f>O484*H484</f>
        <v>0</v>
      </c>
      <c r="Q484" s="145">
        <v>6.4999999999999997E-3</v>
      </c>
      <c r="R484" s="145">
        <f>Q484*H484</f>
        <v>3.2500000000000001E-2</v>
      </c>
      <c r="S484" s="145">
        <v>0</v>
      </c>
      <c r="T484" s="146">
        <f>S484*H484</f>
        <v>0</v>
      </c>
      <c r="AR484" s="147" t="s">
        <v>179</v>
      </c>
      <c r="AT484" s="147" t="s">
        <v>362</v>
      </c>
      <c r="AU484" s="147" t="s">
        <v>89</v>
      </c>
      <c r="AY484" s="17" t="s">
        <v>141</v>
      </c>
      <c r="BE484" s="148">
        <f>IF(N484="základní",J484,0)</f>
        <v>0</v>
      </c>
      <c r="BF484" s="148">
        <f>IF(N484="snížená",J484,0)</f>
        <v>0</v>
      </c>
      <c r="BG484" s="148">
        <f>IF(N484="zákl. přenesená",J484,0)</f>
        <v>0</v>
      </c>
      <c r="BH484" s="148">
        <f>IF(N484="sníž. přenesená",J484,0)</f>
        <v>0</v>
      </c>
      <c r="BI484" s="148">
        <f>IF(N484="nulová",J484,0)</f>
        <v>0</v>
      </c>
      <c r="BJ484" s="17" t="s">
        <v>87</v>
      </c>
      <c r="BK484" s="148">
        <f>ROUND(I484*H484,2)</f>
        <v>0</v>
      </c>
      <c r="BL484" s="17" t="s">
        <v>158</v>
      </c>
      <c r="BM484" s="147" t="s">
        <v>730</v>
      </c>
    </row>
    <row r="485" spans="2:65" s="11" customFormat="1" ht="22.9" customHeight="1" x14ac:dyDescent="0.2">
      <c r="B485" s="124"/>
      <c r="D485" s="125" t="s">
        <v>78</v>
      </c>
      <c r="E485" s="134" t="s">
        <v>186</v>
      </c>
      <c r="F485" s="134" t="s">
        <v>731</v>
      </c>
      <c r="I485" s="127"/>
      <c r="J485" s="135">
        <f>BK485</f>
        <v>0</v>
      </c>
      <c r="L485" s="124"/>
      <c r="M485" s="129"/>
      <c r="P485" s="130">
        <f>SUM(P486:P655)</f>
        <v>0</v>
      </c>
      <c r="R485" s="130">
        <f>SUM(R486:R655)</f>
        <v>203.87677063999999</v>
      </c>
      <c r="T485" s="131">
        <f>SUM(T486:T655)</f>
        <v>4.3610000000000007</v>
      </c>
      <c r="AR485" s="125" t="s">
        <v>87</v>
      </c>
      <c r="AT485" s="132" t="s">
        <v>78</v>
      </c>
      <c r="AU485" s="132" t="s">
        <v>87</v>
      </c>
      <c r="AY485" s="125" t="s">
        <v>141</v>
      </c>
      <c r="BK485" s="133">
        <f>SUM(BK486:BK655)</f>
        <v>0</v>
      </c>
    </row>
    <row r="486" spans="2:65" s="1" customFormat="1" ht="24.2" customHeight="1" x14ac:dyDescent="0.2">
      <c r="B486" s="32"/>
      <c r="C486" s="136" t="s">
        <v>732</v>
      </c>
      <c r="D486" s="136" t="s">
        <v>144</v>
      </c>
      <c r="E486" s="137" t="s">
        <v>733</v>
      </c>
      <c r="F486" s="138" t="s">
        <v>734</v>
      </c>
      <c r="G486" s="139" t="s">
        <v>406</v>
      </c>
      <c r="H486" s="140">
        <v>15</v>
      </c>
      <c r="I486" s="141"/>
      <c r="J486" s="142">
        <f>ROUND(I486*H486,2)</f>
        <v>0</v>
      </c>
      <c r="K486" s="138" t="s">
        <v>210</v>
      </c>
      <c r="L486" s="32"/>
      <c r="M486" s="143" t="s">
        <v>1</v>
      </c>
      <c r="N486" s="144" t="s">
        <v>44</v>
      </c>
      <c r="P486" s="145">
        <f>O486*H486</f>
        <v>0</v>
      </c>
      <c r="Q486" s="145">
        <v>1.0000000000000001E-5</v>
      </c>
      <c r="R486" s="145">
        <f>Q486*H486</f>
        <v>1.5000000000000001E-4</v>
      </c>
      <c r="S486" s="145">
        <v>0</v>
      </c>
      <c r="T486" s="146">
        <f>S486*H486</f>
        <v>0</v>
      </c>
      <c r="AR486" s="147" t="s">
        <v>158</v>
      </c>
      <c r="AT486" s="147" t="s">
        <v>144</v>
      </c>
      <c r="AU486" s="147" t="s">
        <v>89</v>
      </c>
      <c r="AY486" s="17" t="s">
        <v>141</v>
      </c>
      <c r="BE486" s="148">
        <f>IF(N486="základní",J486,0)</f>
        <v>0</v>
      </c>
      <c r="BF486" s="148">
        <f>IF(N486="snížená",J486,0)</f>
        <v>0</v>
      </c>
      <c r="BG486" s="148">
        <f>IF(N486="zákl. přenesená",J486,0)</f>
        <v>0</v>
      </c>
      <c r="BH486" s="148">
        <f>IF(N486="sníž. přenesená",J486,0)</f>
        <v>0</v>
      </c>
      <c r="BI486" s="148">
        <f>IF(N486="nulová",J486,0)</f>
        <v>0</v>
      </c>
      <c r="BJ486" s="17" t="s">
        <v>87</v>
      </c>
      <c r="BK486" s="148">
        <f>ROUND(I486*H486,2)</f>
        <v>0</v>
      </c>
      <c r="BL486" s="17" t="s">
        <v>158</v>
      </c>
      <c r="BM486" s="147" t="s">
        <v>735</v>
      </c>
    </row>
    <row r="487" spans="2:65" s="1" customFormat="1" ht="48.75" x14ac:dyDescent="0.2">
      <c r="B487" s="32"/>
      <c r="D487" s="150" t="s">
        <v>212</v>
      </c>
      <c r="F487" s="166" t="s">
        <v>736</v>
      </c>
      <c r="I487" s="167"/>
      <c r="L487" s="32"/>
      <c r="M487" s="168"/>
      <c r="T487" s="56"/>
      <c r="AT487" s="17" t="s">
        <v>212</v>
      </c>
      <c r="AU487" s="17" t="s">
        <v>89</v>
      </c>
    </row>
    <row r="488" spans="2:65" s="13" customFormat="1" ht="11.25" x14ac:dyDescent="0.2">
      <c r="B488" s="157"/>
      <c r="D488" s="150" t="s">
        <v>165</v>
      </c>
      <c r="E488" s="158" t="s">
        <v>1</v>
      </c>
      <c r="F488" s="159" t="s">
        <v>737</v>
      </c>
      <c r="H488" s="158" t="s">
        <v>1</v>
      </c>
      <c r="I488" s="160"/>
      <c r="L488" s="157"/>
      <c r="M488" s="161"/>
      <c r="T488" s="162"/>
      <c r="AT488" s="158" t="s">
        <v>165</v>
      </c>
      <c r="AU488" s="158" t="s">
        <v>89</v>
      </c>
      <c r="AV488" s="13" t="s">
        <v>87</v>
      </c>
      <c r="AW488" s="13" t="s">
        <v>35</v>
      </c>
      <c r="AX488" s="13" t="s">
        <v>79</v>
      </c>
      <c r="AY488" s="158" t="s">
        <v>141</v>
      </c>
    </row>
    <row r="489" spans="2:65" s="12" customFormat="1" ht="11.25" x14ac:dyDescent="0.2">
      <c r="B489" s="149"/>
      <c r="D489" s="150" t="s">
        <v>165</v>
      </c>
      <c r="E489" s="151" t="s">
        <v>1</v>
      </c>
      <c r="F489" s="152" t="s">
        <v>738</v>
      </c>
      <c r="H489" s="153">
        <v>1</v>
      </c>
      <c r="I489" s="154"/>
      <c r="L489" s="149"/>
      <c r="M489" s="155"/>
      <c r="T489" s="156"/>
      <c r="AT489" s="151" t="s">
        <v>165</v>
      </c>
      <c r="AU489" s="151" t="s">
        <v>89</v>
      </c>
      <c r="AV489" s="12" t="s">
        <v>89</v>
      </c>
      <c r="AW489" s="12" t="s">
        <v>35</v>
      </c>
      <c r="AX489" s="12" t="s">
        <v>79</v>
      </c>
      <c r="AY489" s="151" t="s">
        <v>141</v>
      </c>
    </row>
    <row r="490" spans="2:65" s="12" customFormat="1" ht="11.25" x14ac:dyDescent="0.2">
      <c r="B490" s="149"/>
      <c r="D490" s="150" t="s">
        <v>165</v>
      </c>
      <c r="E490" s="151" t="s">
        <v>1</v>
      </c>
      <c r="F490" s="152" t="s">
        <v>739</v>
      </c>
      <c r="H490" s="153">
        <v>1</v>
      </c>
      <c r="I490" s="154"/>
      <c r="L490" s="149"/>
      <c r="M490" s="155"/>
      <c r="T490" s="156"/>
      <c r="AT490" s="151" t="s">
        <v>165</v>
      </c>
      <c r="AU490" s="151" t="s">
        <v>89</v>
      </c>
      <c r="AV490" s="12" t="s">
        <v>89</v>
      </c>
      <c r="AW490" s="12" t="s">
        <v>35</v>
      </c>
      <c r="AX490" s="12" t="s">
        <v>79</v>
      </c>
      <c r="AY490" s="151" t="s">
        <v>141</v>
      </c>
    </row>
    <row r="491" spans="2:65" s="12" customFormat="1" ht="11.25" x14ac:dyDescent="0.2">
      <c r="B491" s="149"/>
      <c r="D491" s="150" t="s">
        <v>165</v>
      </c>
      <c r="E491" s="151" t="s">
        <v>1</v>
      </c>
      <c r="F491" s="152" t="s">
        <v>740</v>
      </c>
      <c r="H491" s="153">
        <v>1</v>
      </c>
      <c r="I491" s="154"/>
      <c r="L491" s="149"/>
      <c r="M491" s="155"/>
      <c r="T491" s="156"/>
      <c r="AT491" s="151" t="s">
        <v>165</v>
      </c>
      <c r="AU491" s="151" t="s">
        <v>89</v>
      </c>
      <c r="AV491" s="12" t="s">
        <v>89</v>
      </c>
      <c r="AW491" s="12" t="s">
        <v>35</v>
      </c>
      <c r="AX491" s="12" t="s">
        <v>79</v>
      </c>
      <c r="AY491" s="151" t="s">
        <v>141</v>
      </c>
    </row>
    <row r="492" spans="2:65" s="12" customFormat="1" ht="11.25" x14ac:dyDescent="0.2">
      <c r="B492" s="149"/>
      <c r="D492" s="150" t="s">
        <v>165</v>
      </c>
      <c r="E492" s="151" t="s">
        <v>1</v>
      </c>
      <c r="F492" s="152" t="s">
        <v>741</v>
      </c>
      <c r="H492" s="153">
        <v>1</v>
      </c>
      <c r="I492" s="154"/>
      <c r="L492" s="149"/>
      <c r="M492" s="155"/>
      <c r="T492" s="156"/>
      <c r="AT492" s="151" t="s">
        <v>165</v>
      </c>
      <c r="AU492" s="151" t="s">
        <v>89</v>
      </c>
      <c r="AV492" s="12" t="s">
        <v>89</v>
      </c>
      <c r="AW492" s="12" t="s">
        <v>35</v>
      </c>
      <c r="AX492" s="12" t="s">
        <v>79</v>
      </c>
      <c r="AY492" s="151" t="s">
        <v>141</v>
      </c>
    </row>
    <row r="493" spans="2:65" s="12" customFormat="1" ht="22.5" x14ac:dyDescent="0.2">
      <c r="B493" s="149"/>
      <c r="D493" s="150" t="s">
        <v>165</v>
      </c>
      <c r="E493" s="151" t="s">
        <v>1</v>
      </c>
      <c r="F493" s="152" t="s">
        <v>742</v>
      </c>
      <c r="H493" s="153">
        <v>2</v>
      </c>
      <c r="I493" s="154"/>
      <c r="L493" s="149"/>
      <c r="M493" s="155"/>
      <c r="T493" s="156"/>
      <c r="AT493" s="151" t="s">
        <v>165</v>
      </c>
      <c r="AU493" s="151" t="s">
        <v>89</v>
      </c>
      <c r="AV493" s="12" t="s">
        <v>89</v>
      </c>
      <c r="AW493" s="12" t="s">
        <v>35</v>
      </c>
      <c r="AX493" s="12" t="s">
        <v>79</v>
      </c>
      <c r="AY493" s="151" t="s">
        <v>141</v>
      </c>
    </row>
    <row r="494" spans="2:65" s="12" customFormat="1" ht="22.5" x14ac:dyDescent="0.2">
      <c r="B494" s="149"/>
      <c r="D494" s="150" t="s">
        <v>165</v>
      </c>
      <c r="E494" s="151" t="s">
        <v>1</v>
      </c>
      <c r="F494" s="152" t="s">
        <v>743</v>
      </c>
      <c r="H494" s="153">
        <v>2</v>
      </c>
      <c r="I494" s="154"/>
      <c r="L494" s="149"/>
      <c r="M494" s="155"/>
      <c r="T494" s="156"/>
      <c r="AT494" s="151" t="s">
        <v>165</v>
      </c>
      <c r="AU494" s="151" t="s">
        <v>89</v>
      </c>
      <c r="AV494" s="12" t="s">
        <v>89</v>
      </c>
      <c r="AW494" s="12" t="s">
        <v>35</v>
      </c>
      <c r="AX494" s="12" t="s">
        <v>79</v>
      </c>
      <c r="AY494" s="151" t="s">
        <v>141</v>
      </c>
    </row>
    <row r="495" spans="2:65" s="12" customFormat="1" ht="22.5" x14ac:dyDescent="0.2">
      <c r="B495" s="149"/>
      <c r="D495" s="150" t="s">
        <v>165</v>
      </c>
      <c r="E495" s="151" t="s">
        <v>1</v>
      </c>
      <c r="F495" s="152" t="s">
        <v>744</v>
      </c>
      <c r="H495" s="153">
        <v>2</v>
      </c>
      <c r="I495" s="154"/>
      <c r="L495" s="149"/>
      <c r="M495" s="155"/>
      <c r="T495" s="156"/>
      <c r="AT495" s="151" t="s">
        <v>165</v>
      </c>
      <c r="AU495" s="151" t="s">
        <v>89</v>
      </c>
      <c r="AV495" s="12" t="s">
        <v>89</v>
      </c>
      <c r="AW495" s="12" t="s">
        <v>35</v>
      </c>
      <c r="AX495" s="12" t="s">
        <v>79</v>
      </c>
      <c r="AY495" s="151" t="s">
        <v>141</v>
      </c>
    </row>
    <row r="496" spans="2:65" s="15" customFormat="1" ht="11.25" x14ac:dyDescent="0.2">
      <c r="B496" s="176"/>
      <c r="D496" s="150" t="s">
        <v>165</v>
      </c>
      <c r="E496" s="177" t="s">
        <v>1</v>
      </c>
      <c r="F496" s="178" t="s">
        <v>267</v>
      </c>
      <c r="H496" s="179">
        <v>10</v>
      </c>
      <c r="I496" s="180"/>
      <c r="L496" s="176"/>
      <c r="M496" s="181"/>
      <c r="T496" s="182"/>
      <c r="AT496" s="177" t="s">
        <v>165</v>
      </c>
      <c r="AU496" s="177" t="s">
        <v>89</v>
      </c>
      <c r="AV496" s="15" t="s">
        <v>154</v>
      </c>
      <c r="AW496" s="15" t="s">
        <v>35</v>
      </c>
      <c r="AX496" s="15" t="s">
        <v>79</v>
      </c>
      <c r="AY496" s="177" t="s">
        <v>141</v>
      </c>
    </row>
    <row r="497" spans="2:65" s="12" customFormat="1" ht="11.25" x14ac:dyDescent="0.2">
      <c r="B497" s="149"/>
      <c r="D497" s="150" t="s">
        <v>165</v>
      </c>
      <c r="E497" s="151" t="s">
        <v>1</v>
      </c>
      <c r="F497" s="152" t="s">
        <v>745</v>
      </c>
      <c r="H497" s="153">
        <v>1</v>
      </c>
      <c r="I497" s="154"/>
      <c r="L497" s="149"/>
      <c r="M497" s="155"/>
      <c r="T497" s="156"/>
      <c r="AT497" s="151" t="s">
        <v>165</v>
      </c>
      <c r="AU497" s="151" t="s">
        <v>89</v>
      </c>
      <c r="AV497" s="12" t="s">
        <v>89</v>
      </c>
      <c r="AW497" s="12" t="s">
        <v>35</v>
      </c>
      <c r="AX497" s="12" t="s">
        <v>79</v>
      </c>
      <c r="AY497" s="151" t="s">
        <v>141</v>
      </c>
    </row>
    <row r="498" spans="2:65" s="12" customFormat="1" ht="11.25" x14ac:dyDescent="0.2">
      <c r="B498" s="149"/>
      <c r="D498" s="150" t="s">
        <v>165</v>
      </c>
      <c r="E498" s="151" t="s">
        <v>1</v>
      </c>
      <c r="F498" s="152" t="s">
        <v>746</v>
      </c>
      <c r="H498" s="153">
        <v>1</v>
      </c>
      <c r="I498" s="154"/>
      <c r="L498" s="149"/>
      <c r="M498" s="155"/>
      <c r="T498" s="156"/>
      <c r="AT498" s="151" t="s">
        <v>165</v>
      </c>
      <c r="AU498" s="151" t="s">
        <v>89</v>
      </c>
      <c r="AV498" s="12" t="s">
        <v>89</v>
      </c>
      <c r="AW498" s="12" t="s">
        <v>35</v>
      </c>
      <c r="AX498" s="12" t="s">
        <v>79</v>
      </c>
      <c r="AY498" s="151" t="s">
        <v>141</v>
      </c>
    </row>
    <row r="499" spans="2:65" s="12" customFormat="1" ht="11.25" x14ac:dyDescent="0.2">
      <c r="B499" s="149"/>
      <c r="D499" s="150" t="s">
        <v>165</v>
      </c>
      <c r="E499" s="151" t="s">
        <v>1</v>
      </c>
      <c r="F499" s="152" t="s">
        <v>747</v>
      </c>
      <c r="H499" s="153">
        <v>1</v>
      </c>
      <c r="I499" s="154"/>
      <c r="L499" s="149"/>
      <c r="M499" s="155"/>
      <c r="T499" s="156"/>
      <c r="AT499" s="151" t="s">
        <v>165</v>
      </c>
      <c r="AU499" s="151" t="s">
        <v>89</v>
      </c>
      <c r="AV499" s="12" t="s">
        <v>89</v>
      </c>
      <c r="AW499" s="12" t="s">
        <v>35</v>
      </c>
      <c r="AX499" s="12" t="s">
        <v>79</v>
      </c>
      <c r="AY499" s="151" t="s">
        <v>141</v>
      </c>
    </row>
    <row r="500" spans="2:65" s="12" customFormat="1" ht="11.25" x14ac:dyDescent="0.2">
      <c r="B500" s="149"/>
      <c r="D500" s="150" t="s">
        <v>165</v>
      </c>
      <c r="E500" s="151" t="s">
        <v>1</v>
      </c>
      <c r="F500" s="152" t="s">
        <v>748</v>
      </c>
      <c r="H500" s="153">
        <v>1</v>
      </c>
      <c r="I500" s="154"/>
      <c r="L500" s="149"/>
      <c r="M500" s="155"/>
      <c r="T500" s="156"/>
      <c r="AT500" s="151" t="s">
        <v>165</v>
      </c>
      <c r="AU500" s="151" t="s">
        <v>89</v>
      </c>
      <c r="AV500" s="12" t="s">
        <v>89</v>
      </c>
      <c r="AW500" s="12" t="s">
        <v>35</v>
      </c>
      <c r="AX500" s="12" t="s">
        <v>79</v>
      </c>
      <c r="AY500" s="151" t="s">
        <v>141</v>
      </c>
    </row>
    <row r="501" spans="2:65" s="12" customFormat="1" ht="11.25" x14ac:dyDescent="0.2">
      <c r="B501" s="149"/>
      <c r="D501" s="150" t="s">
        <v>165</v>
      </c>
      <c r="E501" s="151" t="s">
        <v>1</v>
      </c>
      <c r="F501" s="152" t="s">
        <v>749</v>
      </c>
      <c r="H501" s="153">
        <v>1</v>
      </c>
      <c r="I501" s="154"/>
      <c r="L501" s="149"/>
      <c r="M501" s="155"/>
      <c r="T501" s="156"/>
      <c r="AT501" s="151" t="s">
        <v>165</v>
      </c>
      <c r="AU501" s="151" t="s">
        <v>89</v>
      </c>
      <c r="AV501" s="12" t="s">
        <v>89</v>
      </c>
      <c r="AW501" s="12" t="s">
        <v>35</v>
      </c>
      <c r="AX501" s="12" t="s">
        <v>79</v>
      </c>
      <c r="AY501" s="151" t="s">
        <v>141</v>
      </c>
    </row>
    <row r="502" spans="2:65" s="15" customFormat="1" ht="11.25" x14ac:dyDescent="0.2">
      <c r="B502" s="176"/>
      <c r="D502" s="150" t="s">
        <v>165</v>
      </c>
      <c r="E502" s="177" t="s">
        <v>1</v>
      </c>
      <c r="F502" s="178" t="s">
        <v>267</v>
      </c>
      <c r="H502" s="179">
        <v>5</v>
      </c>
      <c r="I502" s="180"/>
      <c r="L502" s="176"/>
      <c r="M502" s="181"/>
      <c r="T502" s="182"/>
      <c r="AT502" s="177" t="s">
        <v>165</v>
      </c>
      <c r="AU502" s="177" t="s">
        <v>89</v>
      </c>
      <c r="AV502" s="15" t="s">
        <v>154</v>
      </c>
      <c r="AW502" s="15" t="s">
        <v>35</v>
      </c>
      <c r="AX502" s="15" t="s">
        <v>79</v>
      </c>
      <c r="AY502" s="177" t="s">
        <v>141</v>
      </c>
    </row>
    <row r="503" spans="2:65" s="14" customFormat="1" ht="11.25" x14ac:dyDescent="0.2">
      <c r="B503" s="169"/>
      <c r="D503" s="150" t="s">
        <v>165</v>
      </c>
      <c r="E503" s="170" t="s">
        <v>1</v>
      </c>
      <c r="F503" s="171" t="s">
        <v>216</v>
      </c>
      <c r="H503" s="172">
        <v>15</v>
      </c>
      <c r="I503" s="173"/>
      <c r="L503" s="169"/>
      <c r="M503" s="174"/>
      <c r="T503" s="175"/>
      <c r="AT503" s="170" t="s">
        <v>165</v>
      </c>
      <c r="AU503" s="170" t="s">
        <v>89</v>
      </c>
      <c r="AV503" s="14" t="s">
        <v>158</v>
      </c>
      <c r="AW503" s="14" t="s">
        <v>35</v>
      </c>
      <c r="AX503" s="14" t="s">
        <v>87</v>
      </c>
      <c r="AY503" s="170" t="s">
        <v>141</v>
      </c>
    </row>
    <row r="504" spans="2:65" s="1" customFormat="1" ht="24.2" customHeight="1" x14ac:dyDescent="0.2">
      <c r="B504" s="32"/>
      <c r="C504" s="183" t="s">
        <v>750</v>
      </c>
      <c r="D504" s="183" t="s">
        <v>362</v>
      </c>
      <c r="E504" s="184" t="s">
        <v>751</v>
      </c>
      <c r="F504" s="185" t="s">
        <v>752</v>
      </c>
      <c r="G504" s="186" t="s">
        <v>406</v>
      </c>
      <c r="H504" s="187">
        <v>3</v>
      </c>
      <c r="I504" s="188"/>
      <c r="J504" s="189">
        <f>ROUND(I504*H504,2)</f>
        <v>0</v>
      </c>
      <c r="K504" s="185" t="s">
        <v>210</v>
      </c>
      <c r="L504" s="190"/>
      <c r="M504" s="191" t="s">
        <v>1</v>
      </c>
      <c r="N504" s="192" t="s">
        <v>44</v>
      </c>
      <c r="P504" s="145">
        <f>O504*H504</f>
        <v>0</v>
      </c>
      <c r="Q504" s="145">
        <v>2.5000000000000001E-3</v>
      </c>
      <c r="R504" s="145">
        <f>Q504*H504</f>
        <v>7.4999999999999997E-3</v>
      </c>
      <c r="S504" s="145">
        <v>0</v>
      </c>
      <c r="T504" s="146">
        <f>S504*H504</f>
        <v>0</v>
      </c>
      <c r="AR504" s="147" t="s">
        <v>179</v>
      </c>
      <c r="AT504" s="147" t="s">
        <v>362</v>
      </c>
      <c r="AU504" s="147" t="s">
        <v>89</v>
      </c>
      <c r="AY504" s="17" t="s">
        <v>141</v>
      </c>
      <c r="BE504" s="148">
        <f>IF(N504="základní",J504,0)</f>
        <v>0</v>
      </c>
      <c r="BF504" s="148">
        <f>IF(N504="snížená",J504,0)</f>
        <v>0</v>
      </c>
      <c r="BG504" s="148">
        <f>IF(N504="zákl. přenesená",J504,0)</f>
        <v>0</v>
      </c>
      <c r="BH504" s="148">
        <f>IF(N504="sníž. přenesená",J504,0)</f>
        <v>0</v>
      </c>
      <c r="BI504" s="148">
        <f>IF(N504="nulová",J504,0)</f>
        <v>0</v>
      </c>
      <c r="BJ504" s="17" t="s">
        <v>87</v>
      </c>
      <c r="BK504" s="148">
        <f>ROUND(I504*H504,2)</f>
        <v>0</v>
      </c>
      <c r="BL504" s="17" t="s">
        <v>158</v>
      </c>
      <c r="BM504" s="147" t="s">
        <v>753</v>
      </c>
    </row>
    <row r="505" spans="2:65" s="12" customFormat="1" ht="11.25" x14ac:dyDescent="0.2">
      <c r="B505" s="149"/>
      <c r="D505" s="150" t="s">
        <v>165</v>
      </c>
      <c r="E505" s="151" t="s">
        <v>1</v>
      </c>
      <c r="F505" s="152" t="s">
        <v>745</v>
      </c>
      <c r="H505" s="153">
        <v>1</v>
      </c>
      <c r="I505" s="154"/>
      <c r="L505" s="149"/>
      <c r="M505" s="155"/>
      <c r="T505" s="156"/>
      <c r="AT505" s="151" t="s">
        <v>165</v>
      </c>
      <c r="AU505" s="151" t="s">
        <v>89</v>
      </c>
      <c r="AV505" s="12" t="s">
        <v>89</v>
      </c>
      <c r="AW505" s="12" t="s">
        <v>35</v>
      </c>
      <c r="AX505" s="12" t="s">
        <v>79</v>
      </c>
      <c r="AY505" s="151" t="s">
        <v>141</v>
      </c>
    </row>
    <row r="506" spans="2:65" s="12" customFormat="1" ht="11.25" x14ac:dyDescent="0.2">
      <c r="B506" s="149"/>
      <c r="D506" s="150" t="s">
        <v>165</v>
      </c>
      <c r="E506" s="151" t="s">
        <v>1</v>
      </c>
      <c r="F506" s="152" t="s">
        <v>746</v>
      </c>
      <c r="H506" s="153">
        <v>1</v>
      </c>
      <c r="I506" s="154"/>
      <c r="L506" s="149"/>
      <c r="M506" s="155"/>
      <c r="T506" s="156"/>
      <c r="AT506" s="151" t="s">
        <v>165</v>
      </c>
      <c r="AU506" s="151" t="s">
        <v>89</v>
      </c>
      <c r="AV506" s="12" t="s">
        <v>89</v>
      </c>
      <c r="AW506" s="12" t="s">
        <v>35</v>
      </c>
      <c r="AX506" s="12" t="s">
        <v>79</v>
      </c>
      <c r="AY506" s="151" t="s">
        <v>141</v>
      </c>
    </row>
    <row r="507" spans="2:65" s="12" customFormat="1" ht="11.25" x14ac:dyDescent="0.2">
      <c r="B507" s="149"/>
      <c r="D507" s="150" t="s">
        <v>165</v>
      </c>
      <c r="E507" s="151" t="s">
        <v>1</v>
      </c>
      <c r="F507" s="152" t="s">
        <v>747</v>
      </c>
      <c r="H507" s="153">
        <v>1</v>
      </c>
      <c r="I507" s="154"/>
      <c r="L507" s="149"/>
      <c r="M507" s="155"/>
      <c r="T507" s="156"/>
      <c r="AT507" s="151" t="s">
        <v>165</v>
      </c>
      <c r="AU507" s="151" t="s">
        <v>89</v>
      </c>
      <c r="AV507" s="12" t="s">
        <v>89</v>
      </c>
      <c r="AW507" s="12" t="s">
        <v>35</v>
      </c>
      <c r="AX507" s="12" t="s">
        <v>79</v>
      </c>
      <c r="AY507" s="151" t="s">
        <v>141</v>
      </c>
    </row>
    <row r="508" spans="2:65" s="14" customFormat="1" ht="11.25" x14ac:dyDescent="0.2">
      <c r="B508" s="169"/>
      <c r="D508" s="150" t="s">
        <v>165</v>
      </c>
      <c r="E508" s="170" t="s">
        <v>1</v>
      </c>
      <c r="F508" s="171" t="s">
        <v>216</v>
      </c>
      <c r="H508" s="172">
        <v>3</v>
      </c>
      <c r="I508" s="173"/>
      <c r="L508" s="169"/>
      <c r="M508" s="174"/>
      <c r="T508" s="175"/>
      <c r="AT508" s="170" t="s">
        <v>165</v>
      </c>
      <c r="AU508" s="170" t="s">
        <v>89</v>
      </c>
      <c r="AV508" s="14" t="s">
        <v>158</v>
      </c>
      <c r="AW508" s="14" t="s">
        <v>35</v>
      </c>
      <c r="AX508" s="14" t="s">
        <v>87</v>
      </c>
      <c r="AY508" s="170" t="s">
        <v>141</v>
      </c>
    </row>
    <row r="509" spans="2:65" s="1" customFormat="1" ht="24.2" customHeight="1" x14ac:dyDescent="0.2">
      <c r="B509" s="32"/>
      <c r="C509" s="183" t="s">
        <v>754</v>
      </c>
      <c r="D509" s="183" t="s">
        <v>362</v>
      </c>
      <c r="E509" s="184" t="s">
        <v>755</v>
      </c>
      <c r="F509" s="185" t="s">
        <v>756</v>
      </c>
      <c r="G509" s="186" t="s">
        <v>406</v>
      </c>
      <c r="H509" s="187">
        <v>2</v>
      </c>
      <c r="I509" s="188"/>
      <c r="J509" s="189">
        <f>ROUND(I509*H509,2)</f>
        <v>0</v>
      </c>
      <c r="K509" s="185" t="s">
        <v>210</v>
      </c>
      <c r="L509" s="190"/>
      <c r="M509" s="191" t="s">
        <v>1</v>
      </c>
      <c r="N509" s="192" t="s">
        <v>44</v>
      </c>
      <c r="P509" s="145">
        <f>O509*H509</f>
        <v>0</v>
      </c>
      <c r="Q509" s="145">
        <v>3.5000000000000001E-3</v>
      </c>
      <c r="R509" s="145">
        <f>Q509*H509</f>
        <v>7.0000000000000001E-3</v>
      </c>
      <c r="S509" s="145">
        <v>0</v>
      </c>
      <c r="T509" s="146">
        <f>S509*H509</f>
        <v>0</v>
      </c>
      <c r="AR509" s="147" t="s">
        <v>179</v>
      </c>
      <c r="AT509" s="147" t="s">
        <v>362</v>
      </c>
      <c r="AU509" s="147" t="s">
        <v>89</v>
      </c>
      <c r="AY509" s="17" t="s">
        <v>141</v>
      </c>
      <c r="BE509" s="148">
        <f>IF(N509="základní",J509,0)</f>
        <v>0</v>
      </c>
      <c r="BF509" s="148">
        <f>IF(N509="snížená",J509,0)</f>
        <v>0</v>
      </c>
      <c r="BG509" s="148">
        <f>IF(N509="zákl. přenesená",J509,0)</f>
        <v>0</v>
      </c>
      <c r="BH509" s="148">
        <f>IF(N509="sníž. přenesená",J509,0)</f>
        <v>0</v>
      </c>
      <c r="BI509" s="148">
        <f>IF(N509="nulová",J509,0)</f>
        <v>0</v>
      </c>
      <c r="BJ509" s="17" t="s">
        <v>87</v>
      </c>
      <c r="BK509" s="148">
        <f>ROUND(I509*H509,2)</f>
        <v>0</v>
      </c>
      <c r="BL509" s="17" t="s">
        <v>158</v>
      </c>
      <c r="BM509" s="147" t="s">
        <v>757</v>
      </c>
    </row>
    <row r="510" spans="2:65" s="12" customFormat="1" ht="11.25" x14ac:dyDescent="0.2">
      <c r="B510" s="149"/>
      <c r="D510" s="150" t="s">
        <v>165</v>
      </c>
      <c r="E510" s="151" t="s">
        <v>1</v>
      </c>
      <c r="F510" s="152" t="s">
        <v>748</v>
      </c>
      <c r="H510" s="153">
        <v>1</v>
      </c>
      <c r="I510" s="154"/>
      <c r="L510" s="149"/>
      <c r="M510" s="155"/>
      <c r="T510" s="156"/>
      <c r="AT510" s="151" t="s">
        <v>165</v>
      </c>
      <c r="AU510" s="151" t="s">
        <v>89</v>
      </c>
      <c r="AV510" s="12" t="s">
        <v>89</v>
      </c>
      <c r="AW510" s="12" t="s">
        <v>35</v>
      </c>
      <c r="AX510" s="12" t="s">
        <v>79</v>
      </c>
      <c r="AY510" s="151" t="s">
        <v>141</v>
      </c>
    </row>
    <row r="511" spans="2:65" s="12" customFormat="1" ht="11.25" x14ac:dyDescent="0.2">
      <c r="B511" s="149"/>
      <c r="D511" s="150" t="s">
        <v>165</v>
      </c>
      <c r="E511" s="151" t="s">
        <v>1</v>
      </c>
      <c r="F511" s="152" t="s">
        <v>749</v>
      </c>
      <c r="H511" s="153">
        <v>1</v>
      </c>
      <c r="I511" s="154"/>
      <c r="L511" s="149"/>
      <c r="M511" s="155"/>
      <c r="T511" s="156"/>
      <c r="AT511" s="151" t="s">
        <v>165</v>
      </c>
      <c r="AU511" s="151" t="s">
        <v>89</v>
      </c>
      <c r="AV511" s="12" t="s">
        <v>89</v>
      </c>
      <c r="AW511" s="12" t="s">
        <v>35</v>
      </c>
      <c r="AX511" s="12" t="s">
        <v>79</v>
      </c>
      <c r="AY511" s="151" t="s">
        <v>141</v>
      </c>
    </row>
    <row r="512" spans="2:65" s="14" customFormat="1" ht="11.25" x14ac:dyDescent="0.2">
      <c r="B512" s="169"/>
      <c r="D512" s="150" t="s">
        <v>165</v>
      </c>
      <c r="E512" s="170" t="s">
        <v>1</v>
      </c>
      <c r="F512" s="171" t="s">
        <v>216</v>
      </c>
      <c r="H512" s="172">
        <v>2</v>
      </c>
      <c r="I512" s="173"/>
      <c r="L512" s="169"/>
      <c r="M512" s="174"/>
      <c r="T512" s="175"/>
      <c r="AT512" s="170" t="s">
        <v>165</v>
      </c>
      <c r="AU512" s="170" t="s">
        <v>89</v>
      </c>
      <c r="AV512" s="14" t="s">
        <v>158</v>
      </c>
      <c r="AW512" s="14" t="s">
        <v>35</v>
      </c>
      <c r="AX512" s="14" t="s">
        <v>87</v>
      </c>
      <c r="AY512" s="170" t="s">
        <v>141</v>
      </c>
    </row>
    <row r="513" spans="2:65" s="1" customFormat="1" ht="24.2" customHeight="1" x14ac:dyDescent="0.2">
      <c r="B513" s="32"/>
      <c r="C513" s="136" t="s">
        <v>758</v>
      </c>
      <c r="D513" s="136" t="s">
        <v>144</v>
      </c>
      <c r="E513" s="137" t="s">
        <v>759</v>
      </c>
      <c r="F513" s="138" t="s">
        <v>760</v>
      </c>
      <c r="G513" s="139" t="s">
        <v>406</v>
      </c>
      <c r="H513" s="140">
        <v>14</v>
      </c>
      <c r="I513" s="141"/>
      <c r="J513" s="142">
        <f>ROUND(I513*H513,2)</f>
        <v>0</v>
      </c>
      <c r="K513" s="138" t="s">
        <v>210</v>
      </c>
      <c r="L513" s="32"/>
      <c r="M513" s="143" t="s">
        <v>1</v>
      </c>
      <c r="N513" s="144" t="s">
        <v>44</v>
      </c>
      <c r="P513" s="145">
        <f>O513*H513</f>
        <v>0</v>
      </c>
      <c r="Q513" s="145">
        <v>0.11241</v>
      </c>
      <c r="R513" s="145">
        <f>Q513*H513</f>
        <v>1.5737399999999999</v>
      </c>
      <c r="S513" s="145">
        <v>0</v>
      </c>
      <c r="T513" s="146">
        <f>S513*H513</f>
        <v>0</v>
      </c>
      <c r="AR513" s="147" t="s">
        <v>158</v>
      </c>
      <c r="AT513" s="147" t="s">
        <v>144</v>
      </c>
      <c r="AU513" s="147" t="s">
        <v>89</v>
      </c>
      <c r="AY513" s="17" t="s">
        <v>141</v>
      </c>
      <c r="BE513" s="148">
        <f>IF(N513="základní",J513,0)</f>
        <v>0</v>
      </c>
      <c r="BF513" s="148">
        <f>IF(N513="snížená",J513,0)</f>
        <v>0</v>
      </c>
      <c r="BG513" s="148">
        <f>IF(N513="zákl. přenesená",J513,0)</f>
        <v>0</v>
      </c>
      <c r="BH513" s="148">
        <f>IF(N513="sníž. přenesená",J513,0)</f>
        <v>0</v>
      </c>
      <c r="BI513" s="148">
        <f>IF(N513="nulová",J513,0)</f>
        <v>0</v>
      </c>
      <c r="BJ513" s="17" t="s">
        <v>87</v>
      </c>
      <c r="BK513" s="148">
        <f>ROUND(I513*H513,2)</f>
        <v>0</v>
      </c>
      <c r="BL513" s="17" t="s">
        <v>158</v>
      </c>
      <c r="BM513" s="147" t="s">
        <v>761</v>
      </c>
    </row>
    <row r="514" spans="2:65" s="1" customFormat="1" ht="48.75" x14ac:dyDescent="0.2">
      <c r="B514" s="32"/>
      <c r="D514" s="150" t="s">
        <v>212</v>
      </c>
      <c r="F514" s="166" t="s">
        <v>736</v>
      </c>
      <c r="I514" s="167"/>
      <c r="L514" s="32"/>
      <c r="M514" s="168"/>
      <c r="T514" s="56"/>
      <c r="AT514" s="17" t="s">
        <v>212</v>
      </c>
      <c r="AU514" s="17" t="s">
        <v>89</v>
      </c>
    </row>
    <row r="515" spans="2:65" s="1" customFormat="1" ht="21.75" customHeight="1" x14ac:dyDescent="0.2">
      <c r="B515" s="32"/>
      <c r="C515" s="183" t="s">
        <v>762</v>
      </c>
      <c r="D515" s="183" t="s">
        <v>362</v>
      </c>
      <c r="E515" s="184" t="s">
        <v>763</v>
      </c>
      <c r="F515" s="185" t="s">
        <v>764</v>
      </c>
      <c r="G515" s="186" t="s">
        <v>406</v>
      </c>
      <c r="H515" s="187">
        <v>14</v>
      </c>
      <c r="I515" s="188"/>
      <c r="J515" s="189">
        <f t="shared" ref="J515:J520" si="0">ROUND(I515*H515,2)</f>
        <v>0</v>
      </c>
      <c r="K515" s="185" t="s">
        <v>210</v>
      </c>
      <c r="L515" s="190"/>
      <c r="M515" s="191" t="s">
        <v>1</v>
      </c>
      <c r="N515" s="192" t="s">
        <v>44</v>
      </c>
      <c r="P515" s="145">
        <f t="shared" ref="P515:P520" si="1">O515*H515</f>
        <v>0</v>
      </c>
      <c r="Q515" s="145">
        <v>2.5000000000000001E-3</v>
      </c>
      <c r="R515" s="145">
        <f t="shared" ref="R515:R520" si="2">Q515*H515</f>
        <v>3.5000000000000003E-2</v>
      </c>
      <c r="S515" s="145">
        <v>0</v>
      </c>
      <c r="T515" s="146">
        <f t="shared" ref="T515:T520" si="3">S515*H515</f>
        <v>0</v>
      </c>
      <c r="AR515" s="147" t="s">
        <v>179</v>
      </c>
      <c r="AT515" s="147" t="s">
        <v>362</v>
      </c>
      <c r="AU515" s="147" t="s">
        <v>89</v>
      </c>
      <c r="AY515" s="17" t="s">
        <v>141</v>
      </c>
      <c r="BE515" s="148">
        <f t="shared" ref="BE515:BE520" si="4">IF(N515="základní",J515,0)</f>
        <v>0</v>
      </c>
      <c r="BF515" s="148">
        <f t="shared" ref="BF515:BF520" si="5">IF(N515="snížená",J515,0)</f>
        <v>0</v>
      </c>
      <c r="BG515" s="148">
        <f t="shared" ref="BG515:BG520" si="6">IF(N515="zákl. přenesená",J515,0)</f>
        <v>0</v>
      </c>
      <c r="BH515" s="148">
        <f t="shared" ref="BH515:BH520" si="7">IF(N515="sníž. přenesená",J515,0)</f>
        <v>0</v>
      </c>
      <c r="BI515" s="148">
        <f t="shared" ref="BI515:BI520" si="8">IF(N515="nulová",J515,0)</f>
        <v>0</v>
      </c>
      <c r="BJ515" s="17" t="s">
        <v>87</v>
      </c>
      <c r="BK515" s="148">
        <f t="shared" ref="BK515:BK520" si="9">ROUND(I515*H515,2)</f>
        <v>0</v>
      </c>
      <c r="BL515" s="17" t="s">
        <v>158</v>
      </c>
      <c r="BM515" s="147" t="s">
        <v>765</v>
      </c>
    </row>
    <row r="516" spans="2:65" s="1" customFormat="1" ht="21.75" customHeight="1" x14ac:dyDescent="0.2">
      <c r="B516" s="32"/>
      <c r="C516" s="183" t="s">
        <v>766</v>
      </c>
      <c r="D516" s="183" t="s">
        <v>362</v>
      </c>
      <c r="E516" s="184" t="s">
        <v>767</v>
      </c>
      <c r="F516" s="185" t="s">
        <v>768</v>
      </c>
      <c r="G516" s="186" t="s">
        <v>406</v>
      </c>
      <c r="H516" s="187">
        <v>14</v>
      </c>
      <c r="I516" s="188"/>
      <c r="J516" s="189">
        <f t="shared" si="0"/>
        <v>0</v>
      </c>
      <c r="K516" s="185" t="s">
        <v>1</v>
      </c>
      <c r="L516" s="190"/>
      <c r="M516" s="191" t="s">
        <v>1</v>
      </c>
      <c r="N516" s="192" t="s">
        <v>44</v>
      </c>
      <c r="P516" s="145">
        <f t="shared" si="1"/>
        <v>0</v>
      </c>
      <c r="Q516" s="145">
        <v>2.5000000000000001E-3</v>
      </c>
      <c r="R516" s="145">
        <f t="shared" si="2"/>
        <v>3.5000000000000003E-2</v>
      </c>
      <c r="S516" s="145">
        <v>0</v>
      </c>
      <c r="T516" s="146">
        <f t="shared" si="3"/>
        <v>0</v>
      </c>
      <c r="AR516" s="147" t="s">
        <v>179</v>
      </c>
      <c r="AT516" s="147" t="s">
        <v>362</v>
      </c>
      <c r="AU516" s="147" t="s">
        <v>89</v>
      </c>
      <c r="AY516" s="17" t="s">
        <v>141</v>
      </c>
      <c r="BE516" s="148">
        <f t="shared" si="4"/>
        <v>0</v>
      </c>
      <c r="BF516" s="148">
        <f t="shared" si="5"/>
        <v>0</v>
      </c>
      <c r="BG516" s="148">
        <f t="shared" si="6"/>
        <v>0</v>
      </c>
      <c r="BH516" s="148">
        <f t="shared" si="7"/>
        <v>0</v>
      </c>
      <c r="BI516" s="148">
        <f t="shared" si="8"/>
        <v>0</v>
      </c>
      <c r="BJ516" s="17" t="s">
        <v>87</v>
      </c>
      <c r="BK516" s="148">
        <f t="shared" si="9"/>
        <v>0</v>
      </c>
      <c r="BL516" s="17" t="s">
        <v>158</v>
      </c>
      <c r="BM516" s="147" t="s">
        <v>769</v>
      </c>
    </row>
    <row r="517" spans="2:65" s="1" customFormat="1" ht="16.5" customHeight="1" x14ac:dyDescent="0.2">
      <c r="B517" s="32"/>
      <c r="C517" s="183" t="s">
        <v>770</v>
      </c>
      <c r="D517" s="183" t="s">
        <v>362</v>
      </c>
      <c r="E517" s="184" t="s">
        <v>771</v>
      </c>
      <c r="F517" s="185" t="s">
        <v>772</v>
      </c>
      <c r="G517" s="186" t="s">
        <v>406</v>
      </c>
      <c r="H517" s="187">
        <v>14</v>
      </c>
      <c r="I517" s="188"/>
      <c r="J517" s="189">
        <f t="shared" si="0"/>
        <v>0</v>
      </c>
      <c r="K517" s="185" t="s">
        <v>210</v>
      </c>
      <c r="L517" s="190"/>
      <c r="M517" s="191" t="s">
        <v>1</v>
      </c>
      <c r="N517" s="192" t="s">
        <v>44</v>
      </c>
      <c r="P517" s="145">
        <f t="shared" si="1"/>
        <v>0</v>
      </c>
      <c r="Q517" s="145">
        <v>3.0000000000000001E-3</v>
      </c>
      <c r="R517" s="145">
        <f t="shared" si="2"/>
        <v>4.2000000000000003E-2</v>
      </c>
      <c r="S517" s="145">
        <v>0</v>
      </c>
      <c r="T517" s="146">
        <f t="shared" si="3"/>
        <v>0</v>
      </c>
      <c r="AR517" s="147" t="s">
        <v>179</v>
      </c>
      <c r="AT517" s="147" t="s">
        <v>362</v>
      </c>
      <c r="AU517" s="147" t="s">
        <v>89</v>
      </c>
      <c r="AY517" s="17" t="s">
        <v>141</v>
      </c>
      <c r="BE517" s="148">
        <f t="shared" si="4"/>
        <v>0</v>
      </c>
      <c r="BF517" s="148">
        <f t="shared" si="5"/>
        <v>0</v>
      </c>
      <c r="BG517" s="148">
        <f t="shared" si="6"/>
        <v>0</v>
      </c>
      <c r="BH517" s="148">
        <f t="shared" si="7"/>
        <v>0</v>
      </c>
      <c r="BI517" s="148">
        <f t="shared" si="8"/>
        <v>0</v>
      </c>
      <c r="BJ517" s="17" t="s">
        <v>87</v>
      </c>
      <c r="BK517" s="148">
        <f t="shared" si="9"/>
        <v>0</v>
      </c>
      <c r="BL517" s="17" t="s">
        <v>158</v>
      </c>
      <c r="BM517" s="147" t="s">
        <v>773</v>
      </c>
    </row>
    <row r="518" spans="2:65" s="1" customFormat="1" ht="16.5" customHeight="1" x14ac:dyDescent="0.2">
      <c r="B518" s="32"/>
      <c r="C518" s="183" t="s">
        <v>774</v>
      </c>
      <c r="D518" s="183" t="s">
        <v>362</v>
      </c>
      <c r="E518" s="184" t="s">
        <v>775</v>
      </c>
      <c r="F518" s="185" t="s">
        <v>776</v>
      </c>
      <c r="G518" s="186" t="s">
        <v>406</v>
      </c>
      <c r="H518" s="187">
        <v>14</v>
      </c>
      <c r="I518" s="188"/>
      <c r="J518" s="189">
        <f t="shared" si="0"/>
        <v>0</v>
      </c>
      <c r="K518" s="185" t="s">
        <v>210</v>
      </c>
      <c r="L518" s="190"/>
      <c r="M518" s="191" t="s">
        <v>1</v>
      </c>
      <c r="N518" s="192" t="s">
        <v>44</v>
      </c>
      <c r="P518" s="145">
        <f t="shared" si="1"/>
        <v>0</v>
      </c>
      <c r="Q518" s="145">
        <v>1E-4</v>
      </c>
      <c r="R518" s="145">
        <f t="shared" si="2"/>
        <v>1.4E-3</v>
      </c>
      <c r="S518" s="145">
        <v>0</v>
      </c>
      <c r="T518" s="146">
        <f t="shared" si="3"/>
        <v>0</v>
      </c>
      <c r="AR518" s="147" t="s">
        <v>179</v>
      </c>
      <c r="AT518" s="147" t="s">
        <v>362</v>
      </c>
      <c r="AU518" s="147" t="s">
        <v>89</v>
      </c>
      <c r="AY518" s="17" t="s">
        <v>141</v>
      </c>
      <c r="BE518" s="148">
        <f t="shared" si="4"/>
        <v>0</v>
      </c>
      <c r="BF518" s="148">
        <f t="shared" si="5"/>
        <v>0</v>
      </c>
      <c r="BG518" s="148">
        <f t="shared" si="6"/>
        <v>0</v>
      </c>
      <c r="BH518" s="148">
        <f t="shared" si="7"/>
        <v>0</v>
      </c>
      <c r="BI518" s="148">
        <f t="shared" si="8"/>
        <v>0</v>
      </c>
      <c r="BJ518" s="17" t="s">
        <v>87</v>
      </c>
      <c r="BK518" s="148">
        <f t="shared" si="9"/>
        <v>0</v>
      </c>
      <c r="BL518" s="17" t="s">
        <v>158</v>
      </c>
      <c r="BM518" s="147" t="s">
        <v>777</v>
      </c>
    </row>
    <row r="519" spans="2:65" s="1" customFormat="1" ht="21.75" customHeight="1" x14ac:dyDescent="0.2">
      <c r="B519" s="32"/>
      <c r="C519" s="183" t="s">
        <v>778</v>
      </c>
      <c r="D519" s="183" t="s">
        <v>362</v>
      </c>
      <c r="E519" s="184" t="s">
        <v>779</v>
      </c>
      <c r="F519" s="185" t="s">
        <v>780</v>
      </c>
      <c r="G519" s="186" t="s">
        <v>406</v>
      </c>
      <c r="H519" s="187">
        <v>15</v>
      </c>
      <c r="I519" s="188"/>
      <c r="J519" s="189">
        <f t="shared" si="0"/>
        <v>0</v>
      </c>
      <c r="K519" s="185" t="s">
        <v>210</v>
      </c>
      <c r="L519" s="190"/>
      <c r="M519" s="191" t="s">
        <v>1</v>
      </c>
      <c r="N519" s="192" t="s">
        <v>44</v>
      </c>
      <c r="P519" s="145">
        <f t="shared" si="1"/>
        <v>0</v>
      </c>
      <c r="Q519" s="145">
        <v>3.5E-4</v>
      </c>
      <c r="R519" s="145">
        <f t="shared" si="2"/>
        <v>5.2500000000000003E-3</v>
      </c>
      <c r="S519" s="145">
        <v>0</v>
      </c>
      <c r="T519" s="146">
        <f t="shared" si="3"/>
        <v>0</v>
      </c>
      <c r="AR519" s="147" t="s">
        <v>179</v>
      </c>
      <c r="AT519" s="147" t="s">
        <v>362</v>
      </c>
      <c r="AU519" s="147" t="s">
        <v>89</v>
      </c>
      <c r="AY519" s="17" t="s">
        <v>141</v>
      </c>
      <c r="BE519" s="148">
        <f t="shared" si="4"/>
        <v>0</v>
      </c>
      <c r="BF519" s="148">
        <f t="shared" si="5"/>
        <v>0</v>
      </c>
      <c r="BG519" s="148">
        <f t="shared" si="6"/>
        <v>0</v>
      </c>
      <c r="BH519" s="148">
        <f t="shared" si="7"/>
        <v>0</v>
      </c>
      <c r="BI519" s="148">
        <f t="shared" si="8"/>
        <v>0</v>
      </c>
      <c r="BJ519" s="17" t="s">
        <v>87</v>
      </c>
      <c r="BK519" s="148">
        <f t="shared" si="9"/>
        <v>0</v>
      </c>
      <c r="BL519" s="17" t="s">
        <v>158</v>
      </c>
      <c r="BM519" s="147" t="s">
        <v>781</v>
      </c>
    </row>
    <row r="520" spans="2:65" s="1" customFormat="1" ht="24.2" customHeight="1" x14ac:dyDescent="0.2">
      <c r="B520" s="32"/>
      <c r="C520" s="136" t="s">
        <v>782</v>
      </c>
      <c r="D520" s="136" t="s">
        <v>144</v>
      </c>
      <c r="E520" s="137" t="s">
        <v>783</v>
      </c>
      <c r="F520" s="138" t="s">
        <v>784</v>
      </c>
      <c r="G520" s="139" t="s">
        <v>249</v>
      </c>
      <c r="H520" s="140">
        <v>250</v>
      </c>
      <c r="I520" s="141"/>
      <c r="J520" s="142">
        <f t="shared" si="0"/>
        <v>0</v>
      </c>
      <c r="K520" s="138" t="s">
        <v>210</v>
      </c>
      <c r="L520" s="32"/>
      <c r="M520" s="143" t="s">
        <v>1</v>
      </c>
      <c r="N520" s="144" t="s">
        <v>44</v>
      </c>
      <c r="P520" s="145">
        <f t="shared" si="1"/>
        <v>0</v>
      </c>
      <c r="Q520" s="145">
        <v>1E-4</v>
      </c>
      <c r="R520" s="145">
        <f t="shared" si="2"/>
        <v>2.5000000000000001E-2</v>
      </c>
      <c r="S520" s="145">
        <v>0</v>
      </c>
      <c r="T520" s="146">
        <f t="shared" si="3"/>
        <v>0</v>
      </c>
      <c r="AR520" s="147" t="s">
        <v>158</v>
      </c>
      <c r="AT520" s="147" t="s">
        <v>144</v>
      </c>
      <c r="AU520" s="147" t="s">
        <v>89</v>
      </c>
      <c r="AY520" s="17" t="s">
        <v>141</v>
      </c>
      <c r="BE520" s="148">
        <f t="shared" si="4"/>
        <v>0</v>
      </c>
      <c r="BF520" s="148">
        <f t="shared" si="5"/>
        <v>0</v>
      </c>
      <c r="BG520" s="148">
        <f t="shared" si="6"/>
        <v>0</v>
      </c>
      <c r="BH520" s="148">
        <f t="shared" si="7"/>
        <v>0</v>
      </c>
      <c r="BI520" s="148">
        <f t="shared" si="8"/>
        <v>0</v>
      </c>
      <c r="BJ520" s="17" t="s">
        <v>87</v>
      </c>
      <c r="BK520" s="148">
        <f t="shared" si="9"/>
        <v>0</v>
      </c>
      <c r="BL520" s="17" t="s">
        <v>158</v>
      </c>
      <c r="BM520" s="147" t="s">
        <v>785</v>
      </c>
    </row>
    <row r="521" spans="2:65" s="1" customFormat="1" ht="29.25" x14ac:dyDescent="0.2">
      <c r="B521" s="32"/>
      <c r="D521" s="150" t="s">
        <v>212</v>
      </c>
      <c r="F521" s="166" t="s">
        <v>786</v>
      </c>
      <c r="I521" s="167"/>
      <c r="L521" s="32"/>
      <c r="M521" s="168"/>
      <c r="T521" s="56"/>
      <c r="AT521" s="17" t="s">
        <v>212</v>
      </c>
      <c r="AU521" s="17" t="s">
        <v>89</v>
      </c>
    </row>
    <row r="522" spans="2:65" s="12" customFormat="1" ht="11.25" x14ac:dyDescent="0.2">
      <c r="B522" s="149"/>
      <c r="D522" s="150" t="s">
        <v>165</v>
      </c>
      <c r="E522" s="151" t="s">
        <v>1</v>
      </c>
      <c r="F522" s="152" t="s">
        <v>787</v>
      </c>
      <c r="H522" s="153">
        <v>4</v>
      </c>
      <c r="I522" s="154"/>
      <c r="L522" s="149"/>
      <c r="M522" s="155"/>
      <c r="T522" s="156"/>
      <c r="AT522" s="151" t="s">
        <v>165</v>
      </c>
      <c r="AU522" s="151" t="s">
        <v>89</v>
      </c>
      <c r="AV522" s="12" t="s">
        <v>89</v>
      </c>
      <c r="AW522" s="12" t="s">
        <v>35</v>
      </c>
      <c r="AX522" s="12" t="s">
        <v>79</v>
      </c>
      <c r="AY522" s="151" t="s">
        <v>141</v>
      </c>
    </row>
    <row r="523" spans="2:65" s="12" customFormat="1" ht="11.25" x14ac:dyDescent="0.2">
      <c r="B523" s="149"/>
      <c r="D523" s="150" t="s">
        <v>165</v>
      </c>
      <c r="E523" s="151" t="s">
        <v>1</v>
      </c>
      <c r="F523" s="152" t="s">
        <v>788</v>
      </c>
      <c r="H523" s="153">
        <v>81</v>
      </c>
      <c r="I523" s="154"/>
      <c r="L523" s="149"/>
      <c r="M523" s="155"/>
      <c r="T523" s="156"/>
      <c r="AT523" s="151" t="s">
        <v>165</v>
      </c>
      <c r="AU523" s="151" t="s">
        <v>89</v>
      </c>
      <c r="AV523" s="12" t="s">
        <v>89</v>
      </c>
      <c r="AW523" s="12" t="s">
        <v>35</v>
      </c>
      <c r="AX523" s="12" t="s">
        <v>79</v>
      </c>
      <c r="AY523" s="151" t="s">
        <v>141</v>
      </c>
    </row>
    <row r="524" spans="2:65" s="12" customFormat="1" ht="11.25" x14ac:dyDescent="0.2">
      <c r="B524" s="149"/>
      <c r="D524" s="150" t="s">
        <v>165</v>
      </c>
      <c r="E524" s="151" t="s">
        <v>1</v>
      </c>
      <c r="F524" s="152" t="s">
        <v>789</v>
      </c>
      <c r="H524" s="153">
        <v>165</v>
      </c>
      <c r="I524" s="154"/>
      <c r="L524" s="149"/>
      <c r="M524" s="155"/>
      <c r="T524" s="156"/>
      <c r="AT524" s="151" t="s">
        <v>165</v>
      </c>
      <c r="AU524" s="151" t="s">
        <v>89</v>
      </c>
      <c r="AV524" s="12" t="s">
        <v>89</v>
      </c>
      <c r="AW524" s="12" t="s">
        <v>35</v>
      </c>
      <c r="AX524" s="12" t="s">
        <v>79</v>
      </c>
      <c r="AY524" s="151" t="s">
        <v>141</v>
      </c>
    </row>
    <row r="525" spans="2:65" s="14" customFormat="1" ht="11.25" x14ac:dyDescent="0.2">
      <c r="B525" s="169"/>
      <c r="D525" s="150" t="s">
        <v>165</v>
      </c>
      <c r="E525" s="170" t="s">
        <v>1</v>
      </c>
      <c r="F525" s="171" t="s">
        <v>216</v>
      </c>
      <c r="H525" s="172">
        <v>250</v>
      </c>
      <c r="I525" s="173"/>
      <c r="L525" s="169"/>
      <c r="M525" s="174"/>
      <c r="T525" s="175"/>
      <c r="AT525" s="170" t="s">
        <v>165</v>
      </c>
      <c r="AU525" s="170" t="s">
        <v>89</v>
      </c>
      <c r="AV525" s="14" t="s">
        <v>158</v>
      </c>
      <c r="AW525" s="14" t="s">
        <v>35</v>
      </c>
      <c r="AX525" s="14" t="s">
        <v>87</v>
      </c>
      <c r="AY525" s="170" t="s">
        <v>141</v>
      </c>
    </row>
    <row r="526" spans="2:65" s="1" customFormat="1" ht="24.2" customHeight="1" x14ac:dyDescent="0.2">
      <c r="B526" s="32"/>
      <c r="C526" s="136" t="s">
        <v>790</v>
      </c>
      <c r="D526" s="136" t="s">
        <v>144</v>
      </c>
      <c r="E526" s="137" t="s">
        <v>791</v>
      </c>
      <c r="F526" s="138" t="s">
        <v>792</v>
      </c>
      <c r="G526" s="139" t="s">
        <v>249</v>
      </c>
      <c r="H526" s="140">
        <v>18</v>
      </c>
      <c r="I526" s="141"/>
      <c r="J526" s="142">
        <f>ROUND(I526*H526,2)</f>
        <v>0</v>
      </c>
      <c r="K526" s="138" t="s">
        <v>210</v>
      </c>
      <c r="L526" s="32"/>
      <c r="M526" s="143" t="s">
        <v>1</v>
      </c>
      <c r="N526" s="144" t="s">
        <v>44</v>
      </c>
      <c r="P526" s="145">
        <f>O526*H526</f>
        <v>0</v>
      </c>
      <c r="Q526" s="145">
        <v>5.0000000000000002E-5</v>
      </c>
      <c r="R526" s="145">
        <f>Q526*H526</f>
        <v>9.0000000000000008E-4</v>
      </c>
      <c r="S526" s="145">
        <v>0</v>
      </c>
      <c r="T526" s="146">
        <f>S526*H526</f>
        <v>0</v>
      </c>
      <c r="AR526" s="147" t="s">
        <v>158</v>
      </c>
      <c r="AT526" s="147" t="s">
        <v>144</v>
      </c>
      <c r="AU526" s="147" t="s">
        <v>89</v>
      </c>
      <c r="AY526" s="17" t="s">
        <v>141</v>
      </c>
      <c r="BE526" s="148">
        <f>IF(N526="základní",J526,0)</f>
        <v>0</v>
      </c>
      <c r="BF526" s="148">
        <f>IF(N526="snížená",J526,0)</f>
        <v>0</v>
      </c>
      <c r="BG526" s="148">
        <f>IF(N526="zákl. přenesená",J526,0)</f>
        <v>0</v>
      </c>
      <c r="BH526" s="148">
        <f>IF(N526="sníž. přenesená",J526,0)</f>
        <v>0</v>
      </c>
      <c r="BI526" s="148">
        <f>IF(N526="nulová",J526,0)</f>
        <v>0</v>
      </c>
      <c r="BJ526" s="17" t="s">
        <v>87</v>
      </c>
      <c r="BK526" s="148">
        <f>ROUND(I526*H526,2)</f>
        <v>0</v>
      </c>
      <c r="BL526" s="17" t="s">
        <v>158</v>
      </c>
      <c r="BM526" s="147" t="s">
        <v>793</v>
      </c>
    </row>
    <row r="527" spans="2:65" s="1" customFormat="1" ht="29.25" x14ac:dyDescent="0.2">
      <c r="B527" s="32"/>
      <c r="D527" s="150" t="s">
        <v>212</v>
      </c>
      <c r="F527" s="166" t="s">
        <v>786</v>
      </c>
      <c r="I527" s="167"/>
      <c r="L527" s="32"/>
      <c r="M527" s="168"/>
      <c r="T527" s="56"/>
      <c r="AT527" s="17" t="s">
        <v>212</v>
      </c>
      <c r="AU527" s="17" t="s">
        <v>89</v>
      </c>
    </row>
    <row r="528" spans="2:65" s="12" customFormat="1" ht="11.25" x14ac:dyDescent="0.2">
      <c r="B528" s="149"/>
      <c r="D528" s="150" t="s">
        <v>165</v>
      </c>
      <c r="E528" s="151" t="s">
        <v>1</v>
      </c>
      <c r="F528" s="152" t="s">
        <v>794</v>
      </c>
      <c r="H528" s="153">
        <v>18</v>
      </c>
      <c r="I528" s="154"/>
      <c r="L528" s="149"/>
      <c r="M528" s="155"/>
      <c r="T528" s="156"/>
      <c r="AT528" s="151" t="s">
        <v>165</v>
      </c>
      <c r="AU528" s="151" t="s">
        <v>89</v>
      </c>
      <c r="AV528" s="12" t="s">
        <v>89</v>
      </c>
      <c r="AW528" s="12" t="s">
        <v>35</v>
      </c>
      <c r="AX528" s="12" t="s">
        <v>87</v>
      </c>
      <c r="AY528" s="151" t="s">
        <v>141</v>
      </c>
    </row>
    <row r="529" spans="2:65" s="1" customFormat="1" ht="24.2" customHeight="1" x14ac:dyDescent="0.2">
      <c r="B529" s="32"/>
      <c r="C529" s="136" t="s">
        <v>795</v>
      </c>
      <c r="D529" s="136" t="s">
        <v>144</v>
      </c>
      <c r="E529" s="137" t="s">
        <v>796</v>
      </c>
      <c r="F529" s="138" t="s">
        <v>797</v>
      </c>
      <c r="G529" s="139" t="s">
        <v>209</v>
      </c>
      <c r="H529" s="140">
        <v>2</v>
      </c>
      <c r="I529" s="141"/>
      <c r="J529" s="142">
        <f>ROUND(I529*H529,2)</f>
        <v>0</v>
      </c>
      <c r="K529" s="138" t="s">
        <v>210</v>
      </c>
      <c r="L529" s="32"/>
      <c r="M529" s="143" t="s">
        <v>1</v>
      </c>
      <c r="N529" s="144" t="s">
        <v>44</v>
      </c>
      <c r="P529" s="145">
        <f>O529*H529</f>
        <v>0</v>
      </c>
      <c r="Q529" s="145">
        <v>1.1999999999999999E-3</v>
      </c>
      <c r="R529" s="145">
        <f>Q529*H529</f>
        <v>2.3999999999999998E-3</v>
      </c>
      <c r="S529" s="145">
        <v>0</v>
      </c>
      <c r="T529" s="146">
        <f>S529*H529</f>
        <v>0</v>
      </c>
      <c r="AR529" s="147" t="s">
        <v>158</v>
      </c>
      <c r="AT529" s="147" t="s">
        <v>144</v>
      </c>
      <c r="AU529" s="147" t="s">
        <v>89</v>
      </c>
      <c r="AY529" s="17" t="s">
        <v>141</v>
      </c>
      <c r="BE529" s="148">
        <f>IF(N529="základní",J529,0)</f>
        <v>0</v>
      </c>
      <c r="BF529" s="148">
        <f>IF(N529="snížená",J529,0)</f>
        <v>0</v>
      </c>
      <c r="BG529" s="148">
        <f>IF(N529="zákl. přenesená",J529,0)</f>
        <v>0</v>
      </c>
      <c r="BH529" s="148">
        <f>IF(N529="sníž. přenesená",J529,0)</f>
        <v>0</v>
      </c>
      <c r="BI529" s="148">
        <f>IF(N529="nulová",J529,0)</f>
        <v>0</v>
      </c>
      <c r="BJ529" s="17" t="s">
        <v>87</v>
      </c>
      <c r="BK529" s="148">
        <f>ROUND(I529*H529,2)</f>
        <v>0</v>
      </c>
      <c r="BL529" s="17" t="s">
        <v>158</v>
      </c>
      <c r="BM529" s="147" t="s">
        <v>798</v>
      </c>
    </row>
    <row r="530" spans="2:65" s="1" customFormat="1" ht="29.25" x14ac:dyDescent="0.2">
      <c r="B530" s="32"/>
      <c r="D530" s="150" t="s">
        <v>212</v>
      </c>
      <c r="F530" s="166" t="s">
        <v>786</v>
      </c>
      <c r="I530" s="167"/>
      <c r="L530" s="32"/>
      <c r="M530" s="168"/>
      <c r="T530" s="56"/>
      <c r="AT530" s="17" t="s">
        <v>212</v>
      </c>
      <c r="AU530" s="17" t="s">
        <v>89</v>
      </c>
    </row>
    <row r="531" spans="2:65" s="12" customFormat="1" ht="11.25" x14ac:dyDescent="0.2">
      <c r="B531" s="149"/>
      <c r="D531" s="150" t="s">
        <v>165</v>
      </c>
      <c r="E531" s="151" t="s">
        <v>1</v>
      </c>
      <c r="F531" s="152" t="s">
        <v>799</v>
      </c>
      <c r="H531" s="153">
        <v>2</v>
      </c>
      <c r="I531" s="154"/>
      <c r="L531" s="149"/>
      <c r="M531" s="155"/>
      <c r="T531" s="156"/>
      <c r="AT531" s="151" t="s">
        <v>165</v>
      </c>
      <c r="AU531" s="151" t="s">
        <v>89</v>
      </c>
      <c r="AV531" s="12" t="s">
        <v>89</v>
      </c>
      <c r="AW531" s="12" t="s">
        <v>35</v>
      </c>
      <c r="AX531" s="12" t="s">
        <v>87</v>
      </c>
      <c r="AY531" s="151" t="s">
        <v>141</v>
      </c>
    </row>
    <row r="532" spans="2:65" s="1" customFormat="1" ht="24.2" customHeight="1" x14ac:dyDescent="0.2">
      <c r="B532" s="32"/>
      <c r="C532" s="136" t="s">
        <v>800</v>
      </c>
      <c r="D532" s="136" t="s">
        <v>144</v>
      </c>
      <c r="E532" s="137" t="s">
        <v>801</v>
      </c>
      <c r="F532" s="138" t="s">
        <v>802</v>
      </c>
      <c r="G532" s="139" t="s">
        <v>249</v>
      </c>
      <c r="H532" s="140">
        <v>250</v>
      </c>
      <c r="I532" s="141"/>
      <c r="J532" s="142">
        <f>ROUND(I532*H532,2)</f>
        <v>0</v>
      </c>
      <c r="K532" s="138" t="s">
        <v>210</v>
      </c>
      <c r="L532" s="32"/>
      <c r="M532" s="143" t="s">
        <v>1</v>
      </c>
      <c r="N532" s="144" t="s">
        <v>44</v>
      </c>
      <c r="P532" s="145">
        <f>O532*H532</f>
        <v>0</v>
      </c>
      <c r="Q532" s="145">
        <v>2.0000000000000001E-4</v>
      </c>
      <c r="R532" s="145">
        <f>Q532*H532</f>
        <v>0.05</v>
      </c>
      <c r="S532" s="145">
        <v>0</v>
      </c>
      <c r="T532" s="146">
        <f>S532*H532</f>
        <v>0</v>
      </c>
      <c r="AR532" s="147" t="s">
        <v>158</v>
      </c>
      <c r="AT532" s="147" t="s">
        <v>144</v>
      </c>
      <c r="AU532" s="147" t="s">
        <v>89</v>
      </c>
      <c r="AY532" s="17" t="s">
        <v>141</v>
      </c>
      <c r="BE532" s="148">
        <f>IF(N532="základní",J532,0)</f>
        <v>0</v>
      </c>
      <c r="BF532" s="148">
        <f>IF(N532="snížená",J532,0)</f>
        <v>0</v>
      </c>
      <c r="BG532" s="148">
        <f>IF(N532="zákl. přenesená",J532,0)</f>
        <v>0</v>
      </c>
      <c r="BH532" s="148">
        <f>IF(N532="sníž. přenesená",J532,0)</f>
        <v>0</v>
      </c>
      <c r="BI532" s="148">
        <f>IF(N532="nulová",J532,0)</f>
        <v>0</v>
      </c>
      <c r="BJ532" s="17" t="s">
        <v>87</v>
      </c>
      <c r="BK532" s="148">
        <f>ROUND(I532*H532,2)</f>
        <v>0</v>
      </c>
      <c r="BL532" s="17" t="s">
        <v>158</v>
      </c>
      <c r="BM532" s="147" t="s">
        <v>803</v>
      </c>
    </row>
    <row r="533" spans="2:65" s="12" customFormat="1" ht="11.25" x14ac:dyDescent="0.2">
      <c r="B533" s="149"/>
      <c r="D533" s="150" t="s">
        <v>165</v>
      </c>
      <c r="E533" s="151" t="s">
        <v>1</v>
      </c>
      <c r="F533" s="152" t="s">
        <v>787</v>
      </c>
      <c r="H533" s="153">
        <v>4</v>
      </c>
      <c r="I533" s="154"/>
      <c r="L533" s="149"/>
      <c r="M533" s="155"/>
      <c r="T533" s="156"/>
      <c r="AT533" s="151" t="s">
        <v>165</v>
      </c>
      <c r="AU533" s="151" t="s">
        <v>89</v>
      </c>
      <c r="AV533" s="12" t="s">
        <v>89</v>
      </c>
      <c r="AW533" s="12" t="s">
        <v>35</v>
      </c>
      <c r="AX533" s="12" t="s">
        <v>79</v>
      </c>
      <c r="AY533" s="151" t="s">
        <v>141</v>
      </c>
    </row>
    <row r="534" spans="2:65" s="12" customFormat="1" ht="11.25" x14ac:dyDescent="0.2">
      <c r="B534" s="149"/>
      <c r="D534" s="150" t="s">
        <v>165</v>
      </c>
      <c r="E534" s="151" t="s">
        <v>1</v>
      </c>
      <c r="F534" s="152" t="s">
        <v>788</v>
      </c>
      <c r="H534" s="153">
        <v>81</v>
      </c>
      <c r="I534" s="154"/>
      <c r="L534" s="149"/>
      <c r="M534" s="155"/>
      <c r="T534" s="156"/>
      <c r="AT534" s="151" t="s">
        <v>165</v>
      </c>
      <c r="AU534" s="151" t="s">
        <v>89</v>
      </c>
      <c r="AV534" s="12" t="s">
        <v>89</v>
      </c>
      <c r="AW534" s="12" t="s">
        <v>35</v>
      </c>
      <c r="AX534" s="12" t="s">
        <v>79</v>
      </c>
      <c r="AY534" s="151" t="s">
        <v>141</v>
      </c>
    </row>
    <row r="535" spans="2:65" s="12" customFormat="1" ht="11.25" x14ac:dyDescent="0.2">
      <c r="B535" s="149"/>
      <c r="D535" s="150" t="s">
        <v>165</v>
      </c>
      <c r="E535" s="151" t="s">
        <v>1</v>
      </c>
      <c r="F535" s="152" t="s">
        <v>789</v>
      </c>
      <c r="H535" s="153">
        <v>165</v>
      </c>
      <c r="I535" s="154"/>
      <c r="L535" s="149"/>
      <c r="M535" s="155"/>
      <c r="T535" s="156"/>
      <c r="AT535" s="151" t="s">
        <v>165</v>
      </c>
      <c r="AU535" s="151" t="s">
        <v>89</v>
      </c>
      <c r="AV535" s="12" t="s">
        <v>89</v>
      </c>
      <c r="AW535" s="12" t="s">
        <v>35</v>
      </c>
      <c r="AX535" s="12" t="s">
        <v>79</v>
      </c>
      <c r="AY535" s="151" t="s">
        <v>141</v>
      </c>
    </row>
    <row r="536" spans="2:65" s="14" customFormat="1" ht="11.25" x14ac:dyDescent="0.2">
      <c r="B536" s="169"/>
      <c r="D536" s="150" t="s">
        <v>165</v>
      </c>
      <c r="E536" s="170" t="s">
        <v>1</v>
      </c>
      <c r="F536" s="171" t="s">
        <v>216</v>
      </c>
      <c r="H536" s="172">
        <v>250</v>
      </c>
      <c r="I536" s="173"/>
      <c r="L536" s="169"/>
      <c r="M536" s="174"/>
      <c r="T536" s="175"/>
      <c r="AT536" s="170" t="s">
        <v>165</v>
      </c>
      <c r="AU536" s="170" t="s">
        <v>89</v>
      </c>
      <c r="AV536" s="14" t="s">
        <v>158</v>
      </c>
      <c r="AW536" s="14" t="s">
        <v>35</v>
      </c>
      <c r="AX536" s="14" t="s">
        <v>87</v>
      </c>
      <c r="AY536" s="170" t="s">
        <v>141</v>
      </c>
    </row>
    <row r="537" spans="2:65" s="1" customFormat="1" ht="24.2" customHeight="1" x14ac:dyDescent="0.2">
      <c r="B537" s="32"/>
      <c r="C537" s="136" t="s">
        <v>804</v>
      </c>
      <c r="D537" s="136" t="s">
        <v>144</v>
      </c>
      <c r="E537" s="137" t="s">
        <v>805</v>
      </c>
      <c r="F537" s="138" t="s">
        <v>806</v>
      </c>
      <c r="G537" s="139" t="s">
        <v>249</v>
      </c>
      <c r="H537" s="140">
        <v>18</v>
      </c>
      <c r="I537" s="141"/>
      <c r="J537" s="142">
        <f>ROUND(I537*H537,2)</f>
        <v>0</v>
      </c>
      <c r="K537" s="138" t="s">
        <v>210</v>
      </c>
      <c r="L537" s="32"/>
      <c r="M537" s="143" t="s">
        <v>1</v>
      </c>
      <c r="N537" s="144" t="s">
        <v>44</v>
      </c>
      <c r="P537" s="145">
        <f>O537*H537</f>
        <v>0</v>
      </c>
      <c r="Q537" s="145">
        <v>2.0000000000000001E-4</v>
      </c>
      <c r="R537" s="145">
        <f>Q537*H537</f>
        <v>3.6000000000000003E-3</v>
      </c>
      <c r="S537" s="145">
        <v>0</v>
      </c>
      <c r="T537" s="146">
        <f>S537*H537</f>
        <v>0</v>
      </c>
      <c r="AR537" s="147" t="s">
        <v>158</v>
      </c>
      <c r="AT537" s="147" t="s">
        <v>144</v>
      </c>
      <c r="AU537" s="147" t="s">
        <v>89</v>
      </c>
      <c r="AY537" s="17" t="s">
        <v>141</v>
      </c>
      <c r="BE537" s="148">
        <f>IF(N537="základní",J537,0)</f>
        <v>0</v>
      </c>
      <c r="BF537" s="148">
        <f>IF(N537="snížená",J537,0)</f>
        <v>0</v>
      </c>
      <c r="BG537" s="148">
        <f>IF(N537="zákl. přenesená",J537,0)</f>
        <v>0</v>
      </c>
      <c r="BH537" s="148">
        <f>IF(N537="sníž. přenesená",J537,0)</f>
        <v>0</v>
      </c>
      <c r="BI537" s="148">
        <f>IF(N537="nulová",J537,0)</f>
        <v>0</v>
      </c>
      <c r="BJ537" s="17" t="s">
        <v>87</v>
      </c>
      <c r="BK537" s="148">
        <f>ROUND(I537*H537,2)</f>
        <v>0</v>
      </c>
      <c r="BL537" s="17" t="s">
        <v>158</v>
      </c>
      <c r="BM537" s="147" t="s">
        <v>807</v>
      </c>
    </row>
    <row r="538" spans="2:65" s="12" customFormat="1" ht="11.25" x14ac:dyDescent="0.2">
      <c r="B538" s="149"/>
      <c r="D538" s="150" t="s">
        <v>165</v>
      </c>
      <c r="E538" s="151" t="s">
        <v>1</v>
      </c>
      <c r="F538" s="152" t="s">
        <v>794</v>
      </c>
      <c r="H538" s="153">
        <v>18</v>
      </c>
      <c r="I538" s="154"/>
      <c r="L538" s="149"/>
      <c r="M538" s="155"/>
      <c r="T538" s="156"/>
      <c r="AT538" s="151" t="s">
        <v>165</v>
      </c>
      <c r="AU538" s="151" t="s">
        <v>89</v>
      </c>
      <c r="AV538" s="12" t="s">
        <v>89</v>
      </c>
      <c r="AW538" s="12" t="s">
        <v>35</v>
      </c>
      <c r="AX538" s="12" t="s">
        <v>87</v>
      </c>
      <c r="AY538" s="151" t="s">
        <v>141</v>
      </c>
    </row>
    <row r="539" spans="2:65" s="1" customFormat="1" ht="24.2" customHeight="1" x14ac:dyDescent="0.2">
      <c r="B539" s="32"/>
      <c r="C539" s="136" t="s">
        <v>808</v>
      </c>
      <c r="D539" s="136" t="s">
        <v>144</v>
      </c>
      <c r="E539" s="137" t="s">
        <v>809</v>
      </c>
      <c r="F539" s="138" t="s">
        <v>810</v>
      </c>
      <c r="G539" s="139" t="s">
        <v>209</v>
      </c>
      <c r="H539" s="140">
        <v>2</v>
      </c>
      <c r="I539" s="141"/>
      <c r="J539" s="142">
        <f>ROUND(I539*H539,2)</f>
        <v>0</v>
      </c>
      <c r="K539" s="138" t="s">
        <v>210</v>
      </c>
      <c r="L539" s="32"/>
      <c r="M539" s="143" t="s">
        <v>1</v>
      </c>
      <c r="N539" s="144" t="s">
        <v>44</v>
      </c>
      <c r="P539" s="145">
        <f>O539*H539</f>
        <v>0</v>
      </c>
      <c r="Q539" s="145">
        <v>1.6000000000000001E-3</v>
      </c>
      <c r="R539" s="145">
        <f>Q539*H539</f>
        <v>3.2000000000000002E-3</v>
      </c>
      <c r="S539" s="145">
        <v>0</v>
      </c>
      <c r="T539" s="146">
        <f>S539*H539</f>
        <v>0</v>
      </c>
      <c r="AR539" s="147" t="s">
        <v>158</v>
      </c>
      <c r="AT539" s="147" t="s">
        <v>144</v>
      </c>
      <c r="AU539" s="147" t="s">
        <v>89</v>
      </c>
      <c r="AY539" s="17" t="s">
        <v>141</v>
      </c>
      <c r="BE539" s="148">
        <f>IF(N539="základní",J539,0)</f>
        <v>0</v>
      </c>
      <c r="BF539" s="148">
        <f>IF(N539="snížená",J539,0)</f>
        <v>0</v>
      </c>
      <c r="BG539" s="148">
        <f>IF(N539="zákl. přenesená",J539,0)</f>
        <v>0</v>
      </c>
      <c r="BH539" s="148">
        <f>IF(N539="sníž. přenesená",J539,0)</f>
        <v>0</v>
      </c>
      <c r="BI539" s="148">
        <f>IF(N539="nulová",J539,0)</f>
        <v>0</v>
      </c>
      <c r="BJ539" s="17" t="s">
        <v>87</v>
      </c>
      <c r="BK539" s="148">
        <f>ROUND(I539*H539,2)</f>
        <v>0</v>
      </c>
      <c r="BL539" s="17" t="s">
        <v>158</v>
      </c>
      <c r="BM539" s="147" t="s">
        <v>811</v>
      </c>
    </row>
    <row r="540" spans="2:65" s="12" customFormat="1" ht="11.25" x14ac:dyDescent="0.2">
      <c r="B540" s="149"/>
      <c r="D540" s="150" t="s">
        <v>165</v>
      </c>
      <c r="E540" s="151" t="s">
        <v>1</v>
      </c>
      <c r="F540" s="152" t="s">
        <v>799</v>
      </c>
      <c r="H540" s="153">
        <v>2</v>
      </c>
      <c r="I540" s="154"/>
      <c r="L540" s="149"/>
      <c r="M540" s="155"/>
      <c r="T540" s="156"/>
      <c r="AT540" s="151" t="s">
        <v>165</v>
      </c>
      <c r="AU540" s="151" t="s">
        <v>89</v>
      </c>
      <c r="AV540" s="12" t="s">
        <v>89</v>
      </c>
      <c r="AW540" s="12" t="s">
        <v>35</v>
      </c>
      <c r="AX540" s="12" t="s">
        <v>87</v>
      </c>
      <c r="AY540" s="151" t="s">
        <v>141</v>
      </c>
    </row>
    <row r="541" spans="2:65" s="1" customFormat="1" ht="16.5" customHeight="1" x14ac:dyDescent="0.2">
      <c r="B541" s="32"/>
      <c r="C541" s="136" t="s">
        <v>812</v>
      </c>
      <c r="D541" s="136" t="s">
        <v>144</v>
      </c>
      <c r="E541" s="137" t="s">
        <v>813</v>
      </c>
      <c r="F541" s="138" t="s">
        <v>814</v>
      </c>
      <c r="G541" s="139" t="s">
        <v>249</v>
      </c>
      <c r="H541" s="140">
        <v>268</v>
      </c>
      <c r="I541" s="141"/>
      <c r="J541" s="142">
        <f>ROUND(I541*H541,2)</f>
        <v>0</v>
      </c>
      <c r="K541" s="138" t="s">
        <v>210</v>
      </c>
      <c r="L541" s="32"/>
      <c r="M541" s="143" t="s">
        <v>1</v>
      </c>
      <c r="N541" s="144" t="s">
        <v>44</v>
      </c>
      <c r="P541" s="145">
        <f>O541*H541</f>
        <v>0</v>
      </c>
      <c r="Q541" s="145">
        <v>0</v>
      </c>
      <c r="R541" s="145">
        <f>Q541*H541</f>
        <v>0</v>
      </c>
      <c r="S541" s="145">
        <v>0</v>
      </c>
      <c r="T541" s="146">
        <f>S541*H541</f>
        <v>0</v>
      </c>
      <c r="AR541" s="147" t="s">
        <v>158</v>
      </c>
      <c r="AT541" s="147" t="s">
        <v>144</v>
      </c>
      <c r="AU541" s="147" t="s">
        <v>89</v>
      </c>
      <c r="AY541" s="17" t="s">
        <v>141</v>
      </c>
      <c r="BE541" s="148">
        <f>IF(N541="základní",J541,0)</f>
        <v>0</v>
      </c>
      <c r="BF541" s="148">
        <f>IF(N541="snížená",J541,0)</f>
        <v>0</v>
      </c>
      <c r="BG541" s="148">
        <f>IF(N541="zákl. přenesená",J541,0)</f>
        <v>0</v>
      </c>
      <c r="BH541" s="148">
        <f>IF(N541="sníž. přenesená",J541,0)</f>
        <v>0</v>
      </c>
      <c r="BI541" s="148">
        <f>IF(N541="nulová",J541,0)</f>
        <v>0</v>
      </c>
      <c r="BJ541" s="17" t="s">
        <v>87</v>
      </c>
      <c r="BK541" s="148">
        <f>ROUND(I541*H541,2)</f>
        <v>0</v>
      </c>
      <c r="BL541" s="17" t="s">
        <v>158</v>
      </c>
      <c r="BM541" s="147" t="s">
        <v>815</v>
      </c>
    </row>
    <row r="542" spans="2:65" s="1" customFormat="1" ht="29.25" x14ac:dyDescent="0.2">
      <c r="B542" s="32"/>
      <c r="D542" s="150" t="s">
        <v>212</v>
      </c>
      <c r="F542" s="166" t="s">
        <v>786</v>
      </c>
      <c r="I542" s="167"/>
      <c r="L542" s="32"/>
      <c r="M542" s="168"/>
      <c r="T542" s="56"/>
      <c r="AT542" s="17" t="s">
        <v>212</v>
      </c>
      <c r="AU542" s="17" t="s">
        <v>89</v>
      </c>
    </row>
    <row r="543" spans="2:65" s="12" customFormat="1" ht="11.25" x14ac:dyDescent="0.2">
      <c r="B543" s="149"/>
      <c r="D543" s="150" t="s">
        <v>165</v>
      </c>
      <c r="E543" s="151" t="s">
        <v>1</v>
      </c>
      <c r="F543" s="152" t="s">
        <v>787</v>
      </c>
      <c r="H543" s="153">
        <v>4</v>
      </c>
      <c r="I543" s="154"/>
      <c r="L543" s="149"/>
      <c r="M543" s="155"/>
      <c r="T543" s="156"/>
      <c r="AT543" s="151" t="s">
        <v>165</v>
      </c>
      <c r="AU543" s="151" t="s">
        <v>89</v>
      </c>
      <c r="AV543" s="12" t="s">
        <v>89</v>
      </c>
      <c r="AW543" s="12" t="s">
        <v>35</v>
      </c>
      <c r="AX543" s="12" t="s">
        <v>79</v>
      </c>
      <c r="AY543" s="151" t="s">
        <v>141</v>
      </c>
    </row>
    <row r="544" spans="2:65" s="12" customFormat="1" ht="11.25" x14ac:dyDescent="0.2">
      <c r="B544" s="149"/>
      <c r="D544" s="150" t="s">
        <v>165</v>
      </c>
      <c r="E544" s="151" t="s">
        <v>1</v>
      </c>
      <c r="F544" s="152" t="s">
        <v>788</v>
      </c>
      <c r="H544" s="153">
        <v>81</v>
      </c>
      <c r="I544" s="154"/>
      <c r="L544" s="149"/>
      <c r="M544" s="155"/>
      <c r="T544" s="156"/>
      <c r="AT544" s="151" t="s">
        <v>165</v>
      </c>
      <c r="AU544" s="151" t="s">
        <v>89</v>
      </c>
      <c r="AV544" s="12" t="s">
        <v>89</v>
      </c>
      <c r="AW544" s="12" t="s">
        <v>35</v>
      </c>
      <c r="AX544" s="12" t="s">
        <v>79</v>
      </c>
      <c r="AY544" s="151" t="s">
        <v>141</v>
      </c>
    </row>
    <row r="545" spans="2:65" s="12" customFormat="1" ht="11.25" x14ac:dyDescent="0.2">
      <c r="B545" s="149"/>
      <c r="D545" s="150" t="s">
        <v>165</v>
      </c>
      <c r="E545" s="151" t="s">
        <v>1</v>
      </c>
      <c r="F545" s="152" t="s">
        <v>789</v>
      </c>
      <c r="H545" s="153">
        <v>165</v>
      </c>
      <c r="I545" s="154"/>
      <c r="L545" s="149"/>
      <c r="M545" s="155"/>
      <c r="T545" s="156"/>
      <c r="AT545" s="151" t="s">
        <v>165</v>
      </c>
      <c r="AU545" s="151" t="s">
        <v>89</v>
      </c>
      <c r="AV545" s="12" t="s">
        <v>89</v>
      </c>
      <c r="AW545" s="12" t="s">
        <v>35</v>
      </c>
      <c r="AX545" s="12" t="s">
        <v>79</v>
      </c>
      <c r="AY545" s="151" t="s">
        <v>141</v>
      </c>
    </row>
    <row r="546" spans="2:65" s="12" customFormat="1" ht="11.25" x14ac:dyDescent="0.2">
      <c r="B546" s="149"/>
      <c r="D546" s="150" t="s">
        <v>165</v>
      </c>
      <c r="E546" s="151" t="s">
        <v>1</v>
      </c>
      <c r="F546" s="152" t="s">
        <v>794</v>
      </c>
      <c r="H546" s="153">
        <v>18</v>
      </c>
      <c r="I546" s="154"/>
      <c r="L546" s="149"/>
      <c r="M546" s="155"/>
      <c r="T546" s="156"/>
      <c r="AT546" s="151" t="s">
        <v>165</v>
      </c>
      <c r="AU546" s="151" t="s">
        <v>89</v>
      </c>
      <c r="AV546" s="12" t="s">
        <v>89</v>
      </c>
      <c r="AW546" s="12" t="s">
        <v>35</v>
      </c>
      <c r="AX546" s="12" t="s">
        <v>79</v>
      </c>
      <c r="AY546" s="151" t="s">
        <v>141</v>
      </c>
    </row>
    <row r="547" spans="2:65" s="14" customFormat="1" ht="11.25" x14ac:dyDescent="0.2">
      <c r="B547" s="169"/>
      <c r="D547" s="150" t="s">
        <v>165</v>
      </c>
      <c r="E547" s="170" t="s">
        <v>1</v>
      </c>
      <c r="F547" s="171" t="s">
        <v>216</v>
      </c>
      <c r="H547" s="172">
        <v>268</v>
      </c>
      <c r="I547" s="173"/>
      <c r="L547" s="169"/>
      <c r="M547" s="174"/>
      <c r="T547" s="175"/>
      <c r="AT547" s="170" t="s">
        <v>165</v>
      </c>
      <c r="AU547" s="170" t="s">
        <v>89</v>
      </c>
      <c r="AV547" s="14" t="s">
        <v>158</v>
      </c>
      <c r="AW547" s="14" t="s">
        <v>35</v>
      </c>
      <c r="AX547" s="14" t="s">
        <v>87</v>
      </c>
      <c r="AY547" s="170" t="s">
        <v>141</v>
      </c>
    </row>
    <row r="548" spans="2:65" s="1" customFormat="1" ht="16.5" customHeight="1" x14ac:dyDescent="0.2">
      <c r="B548" s="32"/>
      <c r="C548" s="136" t="s">
        <v>816</v>
      </c>
      <c r="D548" s="136" t="s">
        <v>144</v>
      </c>
      <c r="E548" s="137" t="s">
        <v>817</v>
      </c>
      <c r="F548" s="138" t="s">
        <v>818</v>
      </c>
      <c r="G548" s="139" t="s">
        <v>209</v>
      </c>
      <c r="H548" s="140">
        <v>2</v>
      </c>
      <c r="I548" s="141"/>
      <c r="J548" s="142">
        <f>ROUND(I548*H548,2)</f>
        <v>0</v>
      </c>
      <c r="K548" s="138" t="s">
        <v>210</v>
      </c>
      <c r="L548" s="32"/>
      <c r="M548" s="143" t="s">
        <v>1</v>
      </c>
      <c r="N548" s="144" t="s">
        <v>44</v>
      </c>
      <c r="P548" s="145">
        <f>O548*H548</f>
        <v>0</v>
      </c>
      <c r="Q548" s="145">
        <v>1.0000000000000001E-5</v>
      </c>
      <c r="R548" s="145">
        <f>Q548*H548</f>
        <v>2.0000000000000002E-5</v>
      </c>
      <c r="S548" s="145">
        <v>0</v>
      </c>
      <c r="T548" s="146">
        <f>S548*H548</f>
        <v>0</v>
      </c>
      <c r="AR548" s="147" t="s">
        <v>158</v>
      </c>
      <c r="AT548" s="147" t="s">
        <v>144</v>
      </c>
      <c r="AU548" s="147" t="s">
        <v>89</v>
      </c>
      <c r="AY548" s="17" t="s">
        <v>141</v>
      </c>
      <c r="BE548" s="148">
        <f>IF(N548="základní",J548,0)</f>
        <v>0</v>
      </c>
      <c r="BF548" s="148">
        <f>IF(N548="snížená",J548,0)</f>
        <v>0</v>
      </c>
      <c r="BG548" s="148">
        <f>IF(N548="zákl. přenesená",J548,0)</f>
        <v>0</v>
      </c>
      <c r="BH548" s="148">
        <f>IF(N548="sníž. přenesená",J548,0)</f>
        <v>0</v>
      </c>
      <c r="BI548" s="148">
        <f>IF(N548="nulová",J548,0)</f>
        <v>0</v>
      </c>
      <c r="BJ548" s="17" t="s">
        <v>87</v>
      </c>
      <c r="BK548" s="148">
        <f>ROUND(I548*H548,2)</f>
        <v>0</v>
      </c>
      <c r="BL548" s="17" t="s">
        <v>158</v>
      </c>
      <c r="BM548" s="147" t="s">
        <v>819</v>
      </c>
    </row>
    <row r="549" spans="2:65" s="1" customFormat="1" ht="29.25" x14ac:dyDescent="0.2">
      <c r="B549" s="32"/>
      <c r="D549" s="150" t="s">
        <v>212</v>
      </c>
      <c r="F549" s="166" t="s">
        <v>786</v>
      </c>
      <c r="I549" s="167"/>
      <c r="L549" s="32"/>
      <c r="M549" s="168"/>
      <c r="T549" s="56"/>
      <c r="AT549" s="17" t="s">
        <v>212</v>
      </c>
      <c r="AU549" s="17" t="s">
        <v>89</v>
      </c>
    </row>
    <row r="550" spans="2:65" s="12" customFormat="1" ht="11.25" x14ac:dyDescent="0.2">
      <c r="B550" s="149"/>
      <c r="D550" s="150" t="s">
        <v>165</v>
      </c>
      <c r="E550" s="151" t="s">
        <v>1</v>
      </c>
      <c r="F550" s="152" t="s">
        <v>799</v>
      </c>
      <c r="H550" s="153">
        <v>2</v>
      </c>
      <c r="I550" s="154"/>
      <c r="L550" s="149"/>
      <c r="M550" s="155"/>
      <c r="T550" s="156"/>
      <c r="AT550" s="151" t="s">
        <v>165</v>
      </c>
      <c r="AU550" s="151" t="s">
        <v>89</v>
      </c>
      <c r="AV550" s="12" t="s">
        <v>89</v>
      </c>
      <c r="AW550" s="12" t="s">
        <v>35</v>
      </c>
      <c r="AX550" s="12" t="s">
        <v>87</v>
      </c>
      <c r="AY550" s="151" t="s">
        <v>141</v>
      </c>
    </row>
    <row r="551" spans="2:65" s="1" customFormat="1" ht="24.2" customHeight="1" x14ac:dyDescent="0.2">
      <c r="B551" s="32"/>
      <c r="C551" s="136" t="s">
        <v>820</v>
      </c>
      <c r="D551" s="136" t="s">
        <v>144</v>
      </c>
      <c r="E551" s="137" t="s">
        <v>821</v>
      </c>
      <c r="F551" s="138" t="s">
        <v>822</v>
      </c>
      <c r="G551" s="139" t="s">
        <v>249</v>
      </c>
      <c r="H551" s="140">
        <v>5.4</v>
      </c>
      <c r="I551" s="141"/>
      <c r="J551" s="142">
        <f>ROUND(I551*H551,2)</f>
        <v>0</v>
      </c>
      <c r="K551" s="138" t="s">
        <v>210</v>
      </c>
      <c r="L551" s="32"/>
      <c r="M551" s="143" t="s">
        <v>1</v>
      </c>
      <c r="N551" s="144" t="s">
        <v>44</v>
      </c>
      <c r="P551" s="145">
        <f>O551*H551</f>
        <v>0</v>
      </c>
      <c r="Q551" s="145">
        <v>0.20219000000000001</v>
      </c>
      <c r="R551" s="145">
        <f>Q551*H551</f>
        <v>1.0918260000000002</v>
      </c>
      <c r="S551" s="145">
        <v>0</v>
      </c>
      <c r="T551" s="146">
        <f>S551*H551</f>
        <v>0</v>
      </c>
      <c r="AR551" s="147" t="s">
        <v>158</v>
      </c>
      <c r="AT551" s="147" t="s">
        <v>144</v>
      </c>
      <c r="AU551" s="147" t="s">
        <v>89</v>
      </c>
      <c r="AY551" s="17" t="s">
        <v>141</v>
      </c>
      <c r="BE551" s="148">
        <f>IF(N551="základní",J551,0)</f>
        <v>0</v>
      </c>
      <c r="BF551" s="148">
        <f>IF(N551="snížená",J551,0)</f>
        <v>0</v>
      </c>
      <c r="BG551" s="148">
        <f>IF(N551="zákl. přenesená",J551,0)</f>
        <v>0</v>
      </c>
      <c r="BH551" s="148">
        <f>IF(N551="sníž. přenesená",J551,0)</f>
        <v>0</v>
      </c>
      <c r="BI551" s="148">
        <f>IF(N551="nulová",J551,0)</f>
        <v>0</v>
      </c>
      <c r="BJ551" s="17" t="s">
        <v>87</v>
      </c>
      <c r="BK551" s="148">
        <f>ROUND(I551*H551,2)</f>
        <v>0</v>
      </c>
      <c r="BL551" s="17" t="s">
        <v>158</v>
      </c>
      <c r="BM551" s="147" t="s">
        <v>823</v>
      </c>
    </row>
    <row r="552" spans="2:65" s="1" customFormat="1" ht="29.25" x14ac:dyDescent="0.2">
      <c r="B552" s="32"/>
      <c r="D552" s="150" t="s">
        <v>212</v>
      </c>
      <c r="F552" s="166" t="s">
        <v>371</v>
      </c>
      <c r="I552" s="167"/>
      <c r="L552" s="32"/>
      <c r="M552" s="168"/>
      <c r="T552" s="56"/>
      <c r="AT552" s="17" t="s">
        <v>212</v>
      </c>
      <c r="AU552" s="17" t="s">
        <v>89</v>
      </c>
    </row>
    <row r="553" spans="2:65" s="12" customFormat="1" ht="11.25" x14ac:dyDescent="0.2">
      <c r="B553" s="149"/>
      <c r="D553" s="150" t="s">
        <v>165</v>
      </c>
      <c r="E553" s="151" t="s">
        <v>1</v>
      </c>
      <c r="F553" s="152" t="s">
        <v>824</v>
      </c>
      <c r="H553" s="153">
        <v>5.4</v>
      </c>
      <c r="I553" s="154"/>
      <c r="L553" s="149"/>
      <c r="M553" s="155"/>
      <c r="T553" s="156"/>
      <c r="AT553" s="151" t="s">
        <v>165</v>
      </c>
      <c r="AU553" s="151" t="s">
        <v>89</v>
      </c>
      <c r="AV553" s="12" t="s">
        <v>89</v>
      </c>
      <c r="AW553" s="12" t="s">
        <v>35</v>
      </c>
      <c r="AX553" s="12" t="s">
        <v>87</v>
      </c>
      <c r="AY553" s="151" t="s">
        <v>141</v>
      </c>
    </row>
    <row r="554" spans="2:65" s="1" customFormat="1" ht="21.75" customHeight="1" x14ac:dyDescent="0.2">
      <c r="B554" s="32"/>
      <c r="C554" s="183" t="s">
        <v>825</v>
      </c>
      <c r="D554" s="183" t="s">
        <v>362</v>
      </c>
      <c r="E554" s="184" t="s">
        <v>826</v>
      </c>
      <c r="F554" s="185" t="s">
        <v>827</v>
      </c>
      <c r="G554" s="186" t="s">
        <v>249</v>
      </c>
      <c r="H554" s="187">
        <v>4.2</v>
      </c>
      <c r="I554" s="188"/>
      <c r="J554" s="189">
        <f>ROUND(I554*H554,2)</f>
        <v>0</v>
      </c>
      <c r="K554" s="185" t="s">
        <v>1</v>
      </c>
      <c r="L554" s="190"/>
      <c r="M554" s="191" t="s">
        <v>1</v>
      </c>
      <c r="N554" s="192" t="s">
        <v>44</v>
      </c>
      <c r="P554" s="145">
        <f>O554*H554</f>
        <v>0</v>
      </c>
      <c r="Q554" s="145">
        <v>0.09</v>
      </c>
      <c r="R554" s="145">
        <f>Q554*H554</f>
        <v>0.378</v>
      </c>
      <c r="S554" s="145">
        <v>0</v>
      </c>
      <c r="T554" s="146">
        <f>S554*H554</f>
        <v>0</v>
      </c>
      <c r="AR554" s="147" t="s">
        <v>179</v>
      </c>
      <c r="AT554" s="147" t="s">
        <v>362</v>
      </c>
      <c r="AU554" s="147" t="s">
        <v>89</v>
      </c>
      <c r="AY554" s="17" t="s">
        <v>141</v>
      </c>
      <c r="BE554" s="148">
        <f>IF(N554="základní",J554,0)</f>
        <v>0</v>
      </c>
      <c r="BF554" s="148">
        <f>IF(N554="snížená",J554,0)</f>
        <v>0</v>
      </c>
      <c r="BG554" s="148">
        <f>IF(N554="zákl. přenesená",J554,0)</f>
        <v>0</v>
      </c>
      <c r="BH554" s="148">
        <f>IF(N554="sníž. přenesená",J554,0)</f>
        <v>0</v>
      </c>
      <c r="BI554" s="148">
        <f>IF(N554="nulová",J554,0)</f>
        <v>0</v>
      </c>
      <c r="BJ554" s="17" t="s">
        <v>87</v>
      </c>
      <c r="BK554" s="148">
        <f>ROUND(I554*H554,2)</f>
        <v>0</v>
      </c>
      <c r="BL554" s="17" t="s">
        <v>158</v>
      </c>
      <c r="BM554" s="147" t="s">
        <v>828</v>
      </c>
    </row>
    <row r="555" spans="2:65" s="12" customFormat="1" ht="11.25" x14ac:dyDescent="0.2">
      <c r="B555" s="149"/>
      <c r="D555" s="150" t="s">
        <v>165</v>
      </c>
      <c r="E555" s="151" t="s">
        <v>1</v>
      </c>
      <c r="F555" s="152" t="s">
        <v>829</v>
      </c>
      <c r="H555" s="153">
        <v>4.2</v>
      </c>
      <c r="I555" s="154"/>
      <c r="L555" s="149"/>
      <c r="M555" s="155"/>
      <c r="T555" s="156"/>
      <c r="AT555" s="151" t="s">
        <v>165</v>
      </c>
      <c r="AU555" s="151" t="s">
        <v>89</v>
      </c>
      <c r="AV555" s="12" t="s">
        <v>89</v>
      </c>
      <c r="AW555" s="12" t="s">
        <v>35</v>
      </c>
      <c r="AX555" s="12" t="s">
        <v>87</v>
      </c>
      <c r="AY555" s="151" t="s">
        <v>141</v>
      </c>
    </row>
    <row r="556" spans="2:65" s="1" customFormat="1" ht="24.2" customHeight="1" x14ac:dyDescent="0.2">
      <c r="B556" s="32"/>
      <c r="C556" s="183" t="s">
        <v>830</v>
      </c>
      <c r="D556" s="183" t="s">
        <v>362</v>
      </c>
      <c r="E556" s="184" t="s">
        <v>831</v>
      </c>
      <c r="F556" s="185" t="s">
        <v>832</v>
      </c>
      <c r="G556" s="186" t="s">
        <v>249</v>
      </c>
      <c r="H556" s="187">
        <v>1.2</v>
      </c>
      <c r="I556" s="188"/>
      <c r="J556" s="189">
        <f>ROUND(I556*H556,2)</f>
        <v>0</v>
      </c>
      <c r="K556" s="185" t="s">
        <v>1</v>
      </c>
      <c r="L556" s="190"/>
      <c r="M556" s="191" t="s">
        <v>1</v>
      </c>
      <c r="N556" s="192" t="s">
        <v>44</v>
      </c>
      <c r="P556" s="145">
        <f>O556*H556</f>
        <v>0</v>
      </c>
      <c r="Q556" s="145">
        <v>0.09</v>
      </c>
      <c r="R556" s="145">
        <f>Q556*H556</f>
        <v>0.108</v>
      </c>
      <c r="S556" s="145">
        <v>0</v>
      </c>
      <c r="T556" s="146">
        <f>S556*H556</f>
        <v>0</v>
      </c>
      <c r="AR556" s="147" t="s">
        <v>179</v>
      </c>
      <c r="AT556" s="147" t="s">
        <v>362</v>
      </c>
      <c r="AU556" s="147" t="s">
        <v>89</v>
      </c>
      <c r="AY556" s="17" t="s">
        <v>141</v>
      </c>
      <c r="BE556" s="148">
        <f>IF(N556="základní",J556,0)</f>
        <v>0</v>
      </c>
      <c r="BF556" s="148">
        <f>IF(N556="snížená",J556,0)</f>
        <v>0</v>
      </c>
      <c r="BG556" s="148">
        <f>IF(N556="zákl. přenesená",J556,0)</f>
        <v>0</v>
      </c>
      <c r="BH556" s="148">
        <f>IF(N556="sníž. přenesená",J556,0)</f>
        <v>0</v>
      </c>
      <c r="BI556" s="148">
        <f>IF(N556="nulová",J556,0)</f>
        <v>0</v>
      </c>
      <c r="BJ556" s="17" t="s">
        <v>87</v>
      </c>
      <c r="BK556" s="148">
        <f>ROUND(I556*H556,2)</f>
        <v>0</v>
      </c>
      <c r="BL556" s="17" t="s">
        <v>158</v>
      </c>
      <c r="BM556" s="147" t="s">
        <v>833</v>
      </c>
    </row>
    <row r="557" spans="2:65" s="12" customFormat="1" ht="11.25" x14ac:dyDescent="0.2">
      <c r="B557" s="149"/>
      <c r="D557" s="150" t="s">
        <v>165</v>
      </c>
      <c r="E557" s="151" t="s">
        <v>1</v>
      </c>
      <c r="F557" s="152" t="s">
        <v>834</v>
      </c>
      <c r="H557" s="153">
        <v>1.2</v>
      </c>
      <c r="I557" s="154"/>
      <c r="L557" s="149"/>
      <c r="M557" s="155"/>
      <c r="T557" s="156"/>
      <c r="AT557" s="151" t="s">
        <v>165</v>
      </c>
      <c r="AU557" s="151" t="s">
        <v>89</v>
      </c>
      <c r="AV557" s="12" t="s">
        <v>89</v>
      </c>
      <c r="AW557" s="12" t="s">
        <v>35</v>
      </c>
      <c r="AX557" s="12" t="s">
        <v>87</v>
      </c>
      <c r="AY557" s="151" t="s">
        <v>141</v>
      </c>
    </row>
    <row r="558" spans="2:65" s="1" customFormat="1" ht="33" customHeight="1" x14ac:dyDescent="0.2">
      <c r="B558" s="32"/>
      <c r="C558" s="136" t="s">
        <v>835</v>
      </c>
      <c r="D558" s="136" t="s">
        <v>144</v>
      </c>
      <c r="E558" s="137" t="s">
        <v>836</v>
      </c>
      <c r="F558" s="138" t="s">
        <v>837</v>
      </c>
      <c r="G558" s="139" t="s">
        <v>249</v>
      </c>
      <c r="H558" s="140">
        <v>446.36399999999998</v>
      </c>
      <c r="I558" s="141"/>
      <c r="J558" s="142">
        <f>ROUND(I558*H558,2)</f>
        <v>0</v>
      </c>
      <c r="K558" s="138" t="s">
        <v>210</v>
      </c>
      <c r="L558" s="32"/>
      <c r="M558" s="143" t="s">
        <v>1</v>
      </c>
      <c r="N558" s="144" t="s">
        <v>44</v>
      </c>
      <c r="P558" s="145">
        <f>O558*H558</f>
        <v>0</v>
      </c>
      <c r="Q558" s="145">
        <v>0.15540000000000001</v>
      </c>
      <c r="R558" s="145">
        <f>Q558*H558</f>
        <v>69.364965600000005</v>
      </c>
      <c r="S558" s="145">
        <v>0</v>
      </c>
      <c r="T558" s="146">
        <f>S558*H558</f>
        <v>0</v>
      </c>
      <c r="AR558" s="147" t="s">
        <v>158</v>
      </c>
      <c r="AT558" s="147" t="s">
        <v>144</v>
      </c>
      <c r="AU558" s="147" t="s">
        <v>89</v>
      </c>
      <c r="AY558" s="17" t="s">
        <v>141</v>
      </c>
      <c r="BE558" s="148">
        <f>IF(N558="základní",J558,0)</f>
        <v>0</v>
      </c>
      <c r="BF558" s="148">
        <f>IF(N558="snížená",J558,0)</f>
        <v>0</v>
      </c>
      <c r="BG558" s="148">
        <f>IF(N558="zákl. přenesená",J558,0)</f>
        <v>0</v>
      </c>
      <c r="BH558" s="148">
        <f>IF(N558="sníž. přenesená",J558,0)</f>
        <v>0</v>
      </c>
      <c r="BI558" s="148">
        <f>IF(N558="nulová",J558,0)</f>
        <v>0</v>
      </c>
      <c r="BJ558" s="17" t="s">
        <v>87</v>
      </c>
      <c r="BK558" s="148">
        <f>ROUND(I558*H558,2)</f>
        <v>0</v>
      </c>
      <c r="BL558" s="17" t="s">
        <v>158</v>
      </c>
      <c r="BM558" s="147" t="s">
        <v>838</v>
      </c>
    </row>
    <row r="559" spans="2:65" s="1" customFormat="1" ht="29.25" x14ac:dyDescent="0.2">
      <c r="B559" s="32"/>
      <c r="D559" s="150" t="s">
        <v>212</v>
      </c>
      <c r="F559" s="166" t="s">
        <v>371</v>
      </c>
      <c r="I559" s="167"/>
      <c r="L559" s="32"/>
      <c r="M559" s="168"/>
      <c r="T559" s="56"/>
      <c r="AT559" s="17" t="s">
        <v>212</v>
      </c>
      <c r="AU559" s="17" t="s">
        <v>89</v>
      </c>
    </row>
    <row r="560" spans="2:65" s="12" customFormat="1" ht="33.75" x14ac:dyDescent="0.2">
      <c r="B560" s="149"/>
      <c r="D560" s="150" t="s">
        <v>165</v>
      </c>
      <c r="E560" s="151" t="s">
        <v>1</v>
      </c>
      <c r="F560" s="152" t="s">
        <v>839</v>
      </c>
      <c r="H560" s="153">
        <v>168.46799999999999</v>
      </c>
      <c r="I560" s="154"/>
      <c r="L560" s="149"/>
      <c r="M560" s="155"/>
      <c r="T560" s="156"/>
      <c r="AT560" s="151" t="s">
        <v>165</v>
      </c>
      <c r="AU560" s="151" t="s">
        <v>89</v>
      </c>
      <c r="AV560" s="12" t="s">
        <v>89</v>
      </c>
      <c r="AW560" s="12" t="s">
        <v>35</v>
      </c>
      <c r="AX560" s="12" t="s">
        <v>79</v>
      </c>
      <c r="AY560" s="151" t="s">
        <v>141</v>
      </c>
    </row>
    <row r="561" spans="2:65" s="12" customFormat="1" ht="33.75" x14ac:dyDescent="0.2">
      <c r="B561" s="149"/>
      <c r="D561" s="150" t="s">
        <v>165</v>
      </c>
      <c r="E561" s="151" t="s">
        <v>1</v>
      </c>
      <c r="F561" s="152" t="s">
        <v>840</v>
      </c>
      <c r="H561" s="153">
        <v>89.745999999999995</v>
      </c>
      <c r="I561" s="154"/>
      <c r="L561" s="149"/>
      <c r="M561" s="155"/>
      <c r="T561" s="156"/>
      <c r="AT561" s="151" t="s">
        <v>165</v>
      </c>
      <c r="AU561" s="151" t="s">
        <v>89</v>
      </c>
      <c r="AV561" s="12" t="s">
        <v>89</v>
      </c>
      <c r="AW561" s="12" t="s">
        <v>35</v>
      </c>
      <c r="AX561" s="12" t="s">
        <v>79</v>
      </c>
      <c r="AY561" s="151" t="s">
        <v>141</v>
      </c>
    </row>
    <row r="562" spans="2:65" s="15" customFormat="1" ht="11.25" x14ac:dyDescent="0.2">
      <c r="B562" s="176"/>
      <c r="D562" s="150" t="s">
        <v>165</v>
      </c>
      <c r="E562" s="177" t="s">
        <v>1</v>
      </c>
      <c r="F562" s="178" t="s">
        <v>267</v>
      </c>
      <c r="H562" s="179">
        <v>258.214</v>
      </c>
      <c r="I562" s="180"/>
      <c r="L562" s="176"/>
      <c r="M562" s="181"/>
      <c r="T562" s="182"/>
      <c r="AT562" s="177" t="s">
        <v>165</v>
      </c>
      <c r="AU562" s="177" t="s">
        <v>89</v>
      </c>
      <c r="AV562" s="15" t="s">
        <v>154</v>
      </c>
      <c r="AW562" s="15" t="s">
        <v>35</v>
      </c>
      <c r="AX562" s="15" t="s">
        <v>79</v>
      </c>
      <c r="AY562" s="177" t="s">
        <v>141</v>
      </c>
    </row>
    <row r="563" spans="2:65" s="12" customFormat="1" ht="11.25" x14ac:dyDescent="0.2">
      <c r="B563" s="149"/>
      <c r="D563" s="150" t="s">
        <v>165</v>
      </c>
      <c r="E563" s="151" t="s">
        <v>1</v>
      </c>
      <c r="F563" s="152" t="s">
        <v>841</v>
      </c>
      <c r="H563" s="153">
        <v>2.2000000000000002</v>
      </c>
      <c r="I563" s="154"/>
      <c r="L563" s="149"/>
      <c r="M563" s="155"/>
      <c r="T563" s="156"/>
      <c r="AT563" s="151" t="s">
        <v>165</v>
      </c>
      <c r="AU563" s="151" t="s">
        <v>89</v>
      </c>
      <c r="AV563" s="12" t="s">
        <v>89</v>
      </c>
      <c r="AW563" s="12" t="s">
        <v>35</v>
      </c>
      <c r="AX563" s="12" t="s">
        <v>79</v>
      </c>
      <c r="AY563" s="151" t="s">
        <v>141</v>
      </c>
    </row>
    <row r="564" spans="2:65" s="12" customFormat="1" ht="11.25" x14ac:dyDescent="0.2">
      <c r="B564" s="149"/>
      <c r="D564" s="150" t="s">
        <v>165</v>
      </c>
      <c r="E564" s="151" t="s">
        <v>1</v>
      </c>
      <c r="F564" s="152" t="s">
        <v>842</v>
      </c>
      <c r="H564" s="153">
        <v>5.2</v>
      </c>
      <c r="I564" s="154"/>
      <c r="L564" s="149"/>
      <c r="M564" s="155"/>
      <c r="T564" s="156"/>
      <c r="AT564" s="151" t="s">
        <v>165</v>
      </c>
      <c r="AU564" s="151" t="s">
        <v>89</v>
      </c>
      <c r="AV564" s="12" t="s">
        <v>89</v>
      </c>
      <c r="AW564" s="12" t="s">
        <v>35</v>
      </c>
      <c r="AX564" s="12" t="s">
        <v>79</v>
      </c>
      <c r="AY564" s="151" t="s">
        <v>141</v>
      </c>
    </row>
    <row r="565" spans="2:65" s="12" customFormat="1" ht="11.25" x14ac:dyDescent="0.2">
      <c r="B565" s="149"/>
      <c r="D565" s="150" t="s">
        <v>165</v>
      </c>
      <c r="E565" s="151" t="s">
        <v>1</v>
      </c>
      <c r="F565" s="152" t="s">
        <v>843</v>
      </c>
      <c r="H565" s="153">
        <v>3</v>
      </c>
      <c r="I565" s="154"/>
      <c r="L565" s="149"/>
      <c r="M565" s="155"/>
      <c r="T565" s="156"/>
      <c r="AT565" s="151" t="s">
        <v>165</v>
      </c>
      <c r="AU565" s="151" t="s">
        <v>89</v>
      </c>
      <c r="AV565" s="12" t="s">
        <v>89</v>
      </c>
      <c r="AW565" s="12" t="s">
        <v>35</v>
      </c>
      <c r="AX565" s="12" t="s">
        <v>79</v>
      </c>
      <c r="AY565" s="151" t="s">
        <v>141</v>
      </c>
    </row>
    <row r="566" spans="2:65" s="15" customFormat="1" ht="11.25" x14ac:dyDescent="0.2">
      <c r="B566" s="176"/>
      <c r="D566" s="150" t="s">
        <v>165</v>
      </c>
      <c r="E566" s="177" t="s">
        <v>1</v>
      </c>
      <c r="F566" s="178" t="s">
        <v>267</v>
      </c>
      <c r="H566" s="179">
        <v>10.4</v>
      </c>
      <c r="I566" s="180"/>
      <c r="L566" s="176"/>
      <c r="M566" s="181"/>
      <c r="T566" s="182"/>
      <c r="AT566" s="177" t="s">
        <v>165</v>
      </c>
      <c r="AU566" s="177" t="s">
        <v>89</v>
      </c>
      <c r="AV566" s="15" t="s">
        <v>154</v>
      </c>
      <c r="AW566" s="15" t="s">
        <v>35</v>
      </c>
      <c r="AX566" s="15" t="s">
        <v>79</v>
      </c>
      <c r="AY566" s="177" t="s">
        <v>141</v>
      </c>
    </row>
    <row r="567" spans="2:65" s="12" customFormat="1" ht="33.75" x14ac:dyDescent="0.2">
      <c r="B567" s="149"/>
      <c r="D567" s="150" t="s">
        <v>165</v>
      </c>
      <c r="E567" s="151" t="s">
        <v>1</v>
      </c>
      <c r="F567" s="152" t="s">
        <v>844</v>
      </c>
      <c r="H567" s="153">
        <v>160.75</v>
      </c>
      <c r="I567" s="154"/>
      <c r="L567" s="149"/>
      <c r="M567" s="155"/>
      <c r="T567" s="156"/>
      <c r="AT567" s="151" t="s">
        <v>165</v>
      </c>
      <c r="AU567" s="151" t="s">
        <v>89</v>
      </c>
      <c r="AV567" s="12" t="s">
        <v>89</v>
      </c>
      <c r="AW567" s="12" t="s">
        <v>35</v>
      </c>
      <c r="AX567" s="12" t="s">
        <v>79</v>
      </c>
      <c r="AY567" s="151" t="s">
        <v>141</v>
      </c>
    </row>
    <row r="568" spans="2:65" s="12" customFormat="1" ht="11.25" x14ac:dyDescent="0.2">
      <c r="B568" s="149"/>
      <c r="D568" s="150" t="s">
        <v>165</v>
      </c>
      <c r="E568" s="151" t="s">
        <v>1</v>
      </c>
      <c r="F568" s="152" t="s">
        <v>845</v>
      </c>
      <c r="H568" s="153">
        <v>17</v>
      </c>
      <c r="I568" s="154"/>
      <c r="L568" s="149"/>
      <c r="M568" s="155"/>
      <c r="T568" s="156"/>
      <c r="AT568" s="151" t="s">
        <v>165</v>
      </c>
      <c r="AU568" s="151" t="s">
        <v>89</v>
      </c>
      <c r="AV568" s="12" t="s">
        <v>89</v>
      </c>
      <c r="AW568" s="12" t="s">
        <v>35</v>
      </c>
      <c r="AX568" s="12" t="s">
        <v>79</v>
      </c>
      <c r="AY568" s="151" t="s">
        <v>141</v>
      </c>
    </row>
    <row r="569" spans="2:65" s="14" customFormat="1" ht="11.25" x14ac:dyDescent="0.2">
      <c r="B569" s="169"/>
      <c r="D569" s="150" t="s">
        <v>165</v>
      </c>
      <c r="E569" s="170" t="s">
        <v>1</v>
      </c>
      <c r="F569" s="171" t="s">
        <v>216</v>
      </c>
      <c r="H569" s="172">
        <v>446.36399999999998</v>
      </c>
      <c r="I569" s="173"/>
      <c r="L569" s="169"/>
      <c r="M569" s="174"/>
      <c r="T569" s="175"/>
      <c r="AT569" s="170" t="s">
        <v>165</v>
      </c>
      <c r="AU569" s="170" t="s">
        <v>89</v>
      </c>
      <c r="AV569" s="14" t="s">
        <v>158</v>
      </c>
      <c r="AW569" s="14" t="s">
        <v>35</v>
      </c>
      <c r="AX569" s="14" t="s">
        <v>87</v>
      </c>
      <c r="AY569" s="170" t="s">
        <v>141</v>
      </c>
    </row>
    <row r="570" spans="2:65" s="1" customFormat="1" ht="16.5" customHeight="1" x14ac:dyDescent="0.2">
      <c r="B570" s="32"/>
      <c r="C570" s="183" t="s">
        <v>846</v>
      </c>
      <c r="D570" s="183" t="s">
        <v>362</v>
      </c>
      <c r="E570" s="184" t="s">
        <v>847</v>
      </c>
      <c r="F570" s="185" t="s">
        <v>848</v>
      </c>
      <c r="G570" s="186" t="s">
        <v>249</v>
      </c>
      <c r="H570" s="187">
        <v>258.214</v>
      </c>
      <c r="I570" s="188"/>
      <c r="J570" s="189">
        <f>ROUND(I570*H570,2)</f>
        <v>0</v>
      </c>
      <c r="K570" s="185" t="s">
        <v>210</v>
      </c>
      <c r="L570" s="190"/>
      <c r="M570" s="191" t="s">
        <v>1</v>
      </c>
      <c r="N570" s="192" t="s">
        <v>44</v>
      </c>
      <c r="P570" s="145">
        <f>O570*H570</f>
        <v>0</v>
      </c>
      <c r="Q570" s="145">
        <v>0.08</v>
      </c>
      <c r="R570" s="145">
        <f>Q570*H570</f>
        <v>20.657119999999999</v>
      </c>
      <c r="S570" s="145">
        <v>0</v>
      </c>
      <c r="T570" s="146">
        <f>S570*H570</f>
        <v>0</v>
      </c>
      <c r="AR570" s="147" t="s">
        <v>179</v>
      </c>
      <c r="AT570" s="147" t="s">
        <v>362</v>
      </c>
      <c r="AU570" s="147" t="s">
        <v>89</v>
      </c>
      <c r="AY570" s="17" t="s">
        <v>141</v>
      </c>
      <c r="BE570" s="148">
        <f>IF(N570="základní",J570,0)</f>
        <v>0</v>
      </c>
      <c r="BF570" s="148">
        <f>IF(N570="snížená",J570,0)</f>
        <v>0</v>
      </c>
      <c r="BG570" s="148">
        <f>IF(N570="zákl. přenesená",J570,0)</f>
        <v>0</v>
      </c>
      <c r="BH570" s="148">
        <f>IF(N570="sníž. přenesená",J570,0)</f>
        <v>0</v>
      </c>
      <c r="BI570" s="148">
        <f>IF(N570="nulová",J570,0)</f>
        <v>0</v>
      </c>
      <c r="BJ570" s="17" t="s">
        <v>87</v>
      </c>
      <c r="BK570" s="148">
        <f>ROUND(I570*H570,2)</f>
        <v>0</v>
      </c>
      <c r="BL570" s="17" t="s">
        <v>158</v>
      </c>
      <c r="BM570" s="147" t="s">
        <v>849</v>
      </c>
    </row>
    <row r="571" spans="2:65" s="12" customFormat="1" ht="33.75" x14ac:dyDescent="0.2">
      <c r="B571" s="149"/>
      <c r="D571" s="150" t="s">
        <v>165</v>
      </c>
      <c r="E571" s="151" t="s">
        <v>1</v>
      </c>
      <c r="F571" s="152" t="s">
        <v>839</v>
      </c>
      <c r="H571" s="153">
        <v>168.46799999999999</v>
      </c>
      <c r="I571" s="154"/>
      <c r="L571" s="149"/>
      <c r="M571" s="155"/>
      <c r="T571" s="156"/>
      <c r="AT571" s="151" t="s">
        <v>165</v>
      </c>
      <c r="AU571" s="151" t="s">
        <v>89</v>
      </c>
      <c r="AV571" s="12" t="s">
        <v>89</v>
      </c>
      <c r="AW571" s="12" t="s">
        <v>35</v>
      </c>
      <c r="AX571" s="12" t="s">
        <v>79</v>
      </c>
      <c r="AY571" s="151" t="s">
        <v>141</v>
      </c>
    </row>
    <row r="572" spans="2:65" s="12" customFormat="1" ht="33.75" x14ac:dyDescent="0.2">
      <c r="B572" s="149"/>
      <c r="D572" s="150" t="s">
        <v>165</v>
      </c>
      <c r="E572" s="151" t="s">
        <v>1</v>
      </c>
      <c r="F572" s="152" t="s">
        <v>840</v>
      </c>
      <c r="H572" s="153">
        <v>89.745999999999995</v>
      </c>
      <c r="I572" s="154"/>
      <c r="L572" s="149"/>
      <c r="M572" s="155"/>
      <c r="T572" s="156"/>
      <c r="AT572" s="151" t="s">
        <v>165</v>
      </c>
      <c r="AU572" s="151" t="s">
        <v>89</v>
      </c>
      <c r="AV572" s="12" t="s">
        <v>89</v>
      </c>
      <c r="AW572" s="12" t="s">
        <v>35</v>
      </c>
      <c r="AX572" s="12" t="s">
        <v>79</v>
      </c>
      <c r="AY572" s="151" t="s">
        <v>141</v>
      </c>
    </row>
    <row r="573" spans="2:65" s="14" customFormat="1" ht="11.25" x14ac:dyDescent="0.2">
      <c r="B573" s="169"/>
      <c r="D573" s="150" t="s">
        <v>165</v>
      </c>
      <c r="E573" s="170" t="s">
        <v>1</v>
      </c>
      <c r="F573" s="171" t="s">
        <v>216</v>
      </c>
      <c r="H573" s="172">
        <v>258.214</v>
      </c>
      <c r="I573" s="173"/>
      <c r="L573" s="169"/>
      <c r="M573" s="174"/>
      <c r="T573" s="175"/>
      <c r="AT573" s="170" t="s">
        <v>165</v>
      </c>
      <c r="AU573" s="170" t="s">
        <v>89</v>
      </c>
      <c r="AV573" s="14" t="s">
        <v>158</v>
      </c>
      <c r="AW573" s="14" t="s">
        <v>35</v>
      </c>
      <c r="AX573" s="14" t="s">
        <v>87</v>
      </c>
      <c r="AY573" s="170" t="s">
        <v>141</v>
      </c>
    </row>
    <row r="574" spans="2:65" s="1" customFormat="1" ht="16.5" customHeight="1" x14ac:dyDescent="0.2">
      <c r="B574" s="32"/>
      <c r="C574" s="183" t="s">
        <v>850</v>
      </c>
      <c r="D574" s="183" t="s">
        <v>362</v>
      </c>
      <c r="E574" s="184" t="s">
        <v>851</v>
      </c>
      <c r="F574" s="185" t="s">
        <v>852</v>
      </c>
      <c r="G574" s="186" t="s">
        <v>249</v>
      </c>
      <c r="H574" s="187">
        <v>160.75</v>
      </c>
      <c r="I574" s="188"/>
      <c r="J574" s="189">
        <f>ROUND(I574*H574,2)</f>
        <v>0</v>
      </c>
      <c r="K574" s="185" t="s">
        <v>210</v>
      </c>
      <c r="L574" s="190"/>
      <c r="M574" s="191" t="s">
        <v>1</v>
      </c>
      <c r="N574" s="192" t="s">
        <v>44</v>
      </c>
      <c r="P574" s="145">
        <f>O574*H574</f>
        <v>0</v>
      </c>
      <c r="Q574" s="145">
        <v>5.5E-2</v>
      </c>
      <c r="R574" s="145">
        <f>Q574*H574</f>
        <v>8.8412500000000005</v>
      </c>
      <c r="S574" s="145">
        <v>0</v>
      </c>
      <c r="T574" s="146">
        <f>S574*H574</f>
        <v>0</v>
      </c>
      <c r="AR574" s="147" t="s">
        <v>179</v>
      </c>
      <c r="AT574" s="147" t="s">
        <v>362</v>
      </c>
      <c r="AU574" s="147" t="s">
        <v>89</v>
      </c>
      <c r="AY574" s="17" t="s">
        <v>141</v>
      </c>
      <c r="BE574" s="148">
        <f>IF(N574="základní",J574,0)</f>
        <v>0</v>
      </c>
      <c r="BF574" s="148">
        <f>IF(N574="snížená",J574,0)</f>
        <v>0</v>
      </c>
      <c r="BG574" s="148">
        <f>IF(N574="zákl. přenesená",J574,0)</f>
        <v>0</v>
      </c>
      <c r="BH574" s="148">
        <f>IF(N574="sníž. přenesená",J574,0)</f>
        <v>0</v>
      </c>
      <c r="BI574" s="148">
        <f>IF(N574="nulová",J574,0)</f>
        <v>0</v>
      </c>
      <c r="BJ574" s="17" t="s">
        <v>87</v>
      </c>
      <c r="BK574" s="148">
        <f>ROUND(I574*H574,2)</f>
        <v>0</v>
      </c>
      <c r="BL574" s="17" t="s">
        <v>158</v>
      </c>
      <c r="BM574" s="147" t="s">
        <v>853</v>
      </c>
    </row>
    <row r="575" spans="2:65" s="12" customFormat="1" ht="33.75" x14ac:dyDescent="0.2">
      <c r="B575" s="149"/>
      <c r="D575" s="150" t="s">
        <v>165</v>
      </c>
      <c r="E575" s="151" t="s">
        <v>1</v>
      </c>
      <c r="F575" s="152" t="s">
        <v>844</v>
      </c>
      <c r="H575" s="153">
        <v>160.75</v>
      </c>
      <c r="I575" s="154"/>
      <c r="L575" s="149"/>
      <c r="M575" s="155"/>
      <c r="T575" s="156"/>
      <c r="AT575" s="151" t="s">
        <v>165</v>
      </c>
      <c r="AU575" s="151" t="s">
        <v>89</v>
      </c>
      <c r="AV575" s="12" t="s">
        <v>89</v>
      </c>
      <c r="AW575" s="12" t="s">
        <v>35</v>
      </c>
      <c r="AX575" s="12" t="s">
        <v>87</v>
      </c>
      <c r="AY575" s="151" t="s">
        <v>141</v>
      </c>
    </row>
    <row r="576" spans="2:65" s="1" customFormat="1" ht="24.2" customHeight="1" x14ac:dyDescent="0.2">
      <c r="B576" s="32"/>
      <c r="C576" s="183" t="s">
        <v>854</v>
      </c>
      <c r="D576" s="183" t="s">
        <v>362</v>
      </c>
      <c r="E576" s="184" t="s">
        <v>855</v>
      </c>
      <c r="F576" s="185" t="s">
        <v>856</v>
      </c>
      <c r="G576" s="186" t="s">
        <v>249</v>
      </c>
      <c r="H576" s="187">
        <v>17</v>
      </c>
      <c r="I576" s="188"/>
      <c r="J576" s="189">
        <f>ROUND(I576*H576,2)</f>
        <v>0</v>
      </c>
      <c r="K576" s="185" t="s">
        <v>210</v>
      </c>
      <c r="L576" s="190"/>
      <c r="M576" s="191" t="s">
        <v>1</v>
      </c>
      <c r="N576" s="192" t="s">
        <v>44</v>
      </c>
      <c r="P576" s="145">
        <f>O576*H576</f>
        <v>0</v>
      </c>
      <c r="Q576" s="145">
        <v>6.5670000000000006E-2</v>
      </c>
      <c r="R576" s="145">
        <f>Q576*H576</f>
        <v>1.11639</v>
      </c>
      <c r="S576" s="145">
        <v>0</v>
      </c>
      <c r="T576" s="146">
        <f>S576*H576</f>
        <v>0</v>
      </c>
      <c r="AR576" s="147" t="s">
        <v>179</v>
      </c>
      <c r="AT576" s="147" t="s">
        <v>362</v>
      </c>
      <c r="AU576" s="147" t="s">
        <v>89</v>
      </c>
      <c r="AY576" s="17" t="s">
        <v>141</v>
      </c>
      <c r="BE576" s="148">
        <f>IF(N576="základní",J576,0)</f>
        <v>0</v>
      </c>
      <c r="BF576" s="148">
        <f>IF(N576="snížená",J576,0)</f>
        <v>0</v>
      </c>
      <c r="BG576" s="148">
        <f>IF(N576="zákl. přenesená",J576,0)</f>
        <v>0</v>
      </c>
      <c r="BH576" s="148">
        <f>IF(N576="sníž. přenesená",J576,0)</f>
        <v>0</v>
      </c>
      <c r="BI576" s="148">
        <f>IF(N576="nulová",J576,0)</f>
        <v>0</v>
      </c>
      <c r="BJ576" s="17" t="s">
        <v>87</v>
      </c>
      <c r="BK576" s="148">
        <f>ROUND(I576*H576,2)</f>
        <v>0</v>
      </c>
      <c r="BL576" s="17" t="s">
        <v>158</v>
      </c>
      <c r="BM576" s="147" t="s">
        <v>857</v>
      </c>
    </row>
    <row r="577" spans="2:65" s="12" customFormat="1" ht="11.25" x14ac:dyDescent="0.2">
      <c r="B577" s="149"/>
      <c r="D577" s="150" t="s">
        <v>165</v>
      </c>
      <c r="E577" s="151" t="s">
        <v>1</v>
      </c>
      <c r="F577" s="152" t="s">
        <v>845</v>
      </c>
      <c r="H577" s="153">
        <v>17</v>
      </c>
      <c r="I577" s="154"/>
      <c r="L577" s="149"/>
      <c r="M577" s="155"/>
      <c r="T577" s="156"/>
      <c r="AT577" s="151" t="s">
        <v>165</v>
      </c>
      <c r="AU577" s="151" t="s">
        <v>89</v>
      </c>
      <c r="AV577" s="12" t="s">
        <v>89</v>
      </c>
      <c r="AW577" s="12" t="s">
        <v>35</v>
      </c>
      <c r="AX577" s="12" t="s">
        <v>87</v>
      </c>
      <c r="AY577" s="151" t="s">
        <v>141</v>
      </c>
    </row>
    <row r="578" spans="2:65" s="1" customFormat="1" ht="24.2" customHeight="1" x14ac:dyDescent="0.2">
      <c r="B578" s="32"/>
      <c r="C578" s="183" t="s">
        <v>858</v>
      </c>
      <c r="D578" s="183" t="s">
        <v>362</v>
      </c>
      <c r="E578" s="184" t="s">
        <v>859</v>
      </c>
      <c r="F578" s="185" t="s">
        <v>860</v>
      </c>
      <c r="G578" s="186" t="s">
        <v>249</v>
      </c>
      <c r="H578" s="187">
        <v>7.4</v>
      </c>
      <c r="I578" s="188"/>
      <c r="J578" s="189">
        <f>ROUND(I578*H578,2)</f>
        <v>0</v>
      </c>
      <c r="K578" s="185" t="s">
        <v>210</v>
      </c>
      <c r="L578" s="190"/>
      <c r="M578" s="191" t="s">
        <v>1</v>
      </c>
      <c r="N578" s="192" t="s">
        <v>44</v>
      </c>
      <c r="P578" s="145">
        <f>O578*H578</f>
        <v>0</v>
      </c>
      <c r="Q578" s="145">
        <v>0.12</v>
      </c>
      <c r="R578" s="145">
        <f>Q578*H578</f>
        <v>0.88800000000000001</v>
      </c>
      <c r="S578" s="145">
        <v>0</v>
      </c>
      <c r="T578" s="146">
        <f>S578*H578</f>
        <v>0</v>
      </c>
      <c r="AR578" s="147" t="s">
        <v>179</v>
      </c>
      <c r="AT578" s="147" t="s">
        <v>362</v>
      </c>
      <c r="AU578" s="147" t="s">
        <v>89</v>
      </c>
      <c r="AY578" s="17" t="s">
        <v>141</v>
      </c>
      <c r="BE578" s="148">
        <f>IF(N578="základní",J578,0)</f>
        <v>0</v>
      </c>
      <c r="BF578" s="148">
        <f>IF(N578="snížená",J578,0)</f>
        <v>0</v>
      </c>
      <c r="BG578" s="148">
        <f>IF(N578="zákl. přenesená",J578,0)</f>
        <v>0</v>
      </c>
      <c r="BH578" s="148">
        <f>IF(N578="sníž. přenesená",J578,0)</f>
        <v>0</v>
      </c>
      <c r="BI578" s="148">
        <f>IF(N578="nulová",J578,0)</f>
        <v>0</v>
      </c>
      <c r="BJ578" s="17" t="s">
        <v>87</v>
      </c>
      <c r="BK578" s="148">
        <f>ROUND(I578*H578,2)</f>
        <v>0</v>
      </c>
      <c r="BL578" s="17" t="s">
        <v>158</v>
      </c>
      <c r="BM578" s="147" t="s">
        <v>861</v>
      </c>
    </row>
    <row r="579" spans="2:65" s="12" customFormat="1" ht="11.25" x14ac:dyDescent="0.2">
      <c r="B579" s="149"/>
      <c r="D579" s="150" t="s">
        <v>165</v>
      </c>
      <c r="E579" s="151" t="s">
        <v>1</v>
      </c>
      <c r="F579" s="152" t="s">
        <v>841</v>
      </c>
      <c r="H579" s="153">
        <v>2.2000000000000002</v>
      </c>
      <c r="I579" s="154"/>
      <c r="L579" s="149"/>
      <c r="M579" s="155"/>
      <c r="T579" s="156"/>
      <c r="AT579" s="151" t="s">
        <v>165</v>
      </c>
      <c r="AU579" s="151" t="s">
        <v>89</v>
      </c>
      <c r="AV579" s="12" t="s">
        <v>89</v>
      </c>
      <c r="AW579" s="12" t="s">
        <v>35</v>
      </c>
      <c r="AX579" s="12" t="s">
        <v>79</v>
      </c>
      <c r="AY579" s="151" t="s">
        <v>141</v>
      </c>
    </row>
    <row r="580" spans="2:65" s="12" customFormat="1" ht="11.25" x14ac:dyDescent="0.2">
      <c r="B580" s="149"/>
      <c r="D580" s="150" t="s">
        <v>165</v>
      </c>
      <c r="E580" s="151" t="s">
        <v>1</v>
      </c>
      <c r="F580" s="152" t="s">
        <v>842</v>
      </c>
      <c r="H580" s="153">
        <v>5.2</v>
      </c>
      <c r="I580" s="154"/>
      <c r="L580" s="149"/>
      <c r="M580" s="155"/>
      <c r="T580" s="156"/>
      <c r="AT580" s="151" t="s">
        <v>165</v>
      </c>
      <c r="AU580" s="151" t="s">
        <v>89</v>
      </c>
      <c r="AV580" s="12" t="s">
        <v>89</v>
      </c>
      <c r="AW580" s="12" t="s">
        <v>35</v>
      </c>
      <c r="AX580" s="12" t="s">
        <v>79</v>
      </c>
      <c r="AY580" s="151" t="s">
        <v>141</v>
      </c>
    </row>
    <row r="581" spans="2:65" s="14" customFormat="1" ht="11.25" x14ac:dyDescent="0.2">
      <c r="B581" s="169"/>
      <c r="D581" s="150" t="s">
        <v>165</v>
      </c>
      <c r="E581" s="170" t="s">
        <v>1</v>
      </c>
      <c r="F581" s="171" t="s">
        <v>216</v>
      </c>
      <c r="H581" s="172">
        <v>7.4</v>
      </c>
      <c r="I581" s="173"/>
      <c r="L581" s="169"/>
      <c r="M581" s="174"/>
      <c r="T581" s="175"/>
      <c r="AT581" s="170" t="s">
        <v>165</v>
      </c>
      <c r="AU581" s="170" t="s">
        <v>89</v>
      </c>
      <c r="AV581" s="14" t="s">
        <v>158</v>
      </c>
      <c r="AW581" s="14" t="s">
        <v>35</v>
      </c>
      <c r="AX581" s="14" t="s">
        <v>87</v>
      </c>
      <c r="AY581" s="170" t="s">
        <v>141</v>
      </c>
    </row>
    <row r="582" spans="2:65" s="1" customFormat="1" ht="24.2" customHeight="1" x14ac:dyDescent="0.2">
      <c r="B582" s="32"/>
      <c r="C582" s="183" t="s">
        <v>862</v>
      </c>
      <c r="D582" s="183" t="s">
        <v>362</v>
      </c>
      <c r="E582" s="184" t="s">
        <v>863</v>
      </c>
      <c r="F582" s="185" t="s">
        <v>864</v>
      </c>
      <c r="G582" s="186" t="s">
        <v>249</v>
      </c>
      <c r="H582" s="187">
        <v>3</v>
      </c>
      <c r="I582" s="188"/>
      <c r="J582" s="189">
        <f>ROUND(I582*H582,2)</f>
        <v>0</v>
      </c>
      <c r="K582" s="185" t="s">
        <v>1</v>
      </c>
      <c r="L582" s="190"/>
      <c r="M582" s="191" t="s">
        <v>1</v>
      </c>
      <c r="N582" s="192" t="s">
        <v>44</v>
      </c>
      <c r="P582" s="145">
        <f>O582*H582</f>
        <v>0</v>
      </c>
      <c r="Q582" s="145">
        <v>0.12</v>
      </c>
      <c r="R582" s="145">
        <f>Q582*H582</f>
        <v>0.36</v>
      </c>
      <c r="S582" s="145">
        <v>0</v>
      </c>
      <c r="T582" s="146">
        <f>S582*H582</f>
        <v>0</v>
      </c>
      <c r="AR582" s="147" t="s">
        <v>179</v>
      </c>
      <c r="AT582" s="147" t="s">
        <v>362</v>
      </c>
      <c r="AU582" s="147" t="s">
        <v>89</v>
      </c>
      <c r="AY582" s="17" t="s">
        <v>141</v>
      </c>
      <c r="BE582" s="148">
        <f>IF(N582="základní",J582,0)</f>
        <v>0</v>
      </c>
      <c r="BF582" s="148">
        <f>IF(N582="snížená",J582,0)</f>
        <v>0</v>
      </c>
      <c r="BG582" s="148">
        <f>IF(N582="zákl. přenesená",J582,0)</f>
        <v>0</v>
      </c>
      <c r="BH582" s="148">
        <f>IF(N582="sníž. přenesená",J582,0)</f>
        <v>0</v>
      </c>
      <c r="BI582" s="148">
        <f>IF(N582="nulová",J582,0)</f>
        <v>0</v>
      </c>
      <c r="BJ582" s="17" t="s">
        <v>87</v>
      </c>
      <c r="BK582" s="148">
        <f>ROUND(I582*H582,2)</f>
        <v>0</v>
      </c>
      <c r="BL582" s="17" t="s">
        <v>158</v>
      </c>
      <c r="BM582" s="147" t="s">
        <v>865</v>
      </c>
    </row>
    <row r="583" spans="2:65" s="12" customFormat="1" ht="11.25" x14ac:dyDescent="0.2">
      <c r="B583" s="149"/>
      <c r="D583" s="150" t="s">
        <v>165</v>
      </c>
      <c r="E583" s="151" t="s">
        <v>1</v>
      </c>
      <c r="F583" s="152" t="s">
        <v>843</v>
      </c>
      <c r="H583" s="153">
        <v>3</v>
      </c>
      <c r="I583" s="154"/>
      <c r="L583" s="149"/>
      <c r="M583" s="155"/>
      <c r="T583" s="156"/>
      <c r="AT583" s="151" t="s">
        <v>165</v>
      </c>
      <c r="AU583" s="151" t="s">
        <v>89</v>
      </c>
      <c r="AV583" s="12" t="s">
        <v>89</v>
      </c>
      <c r="AW583" s="12" t="s">
        <v>35</v>
      </c>
      <c r="AX583" s="12" t="s">
        <v>87</v>
      </c>
      <c r="AY583" s="151" t="s">
        <v>141</v>
      </c>
    </row>
    <row r="584" spans="2:65" s="1" customFormat="1" ht="33" customHeight="1" x14ac:dyDescent="0.2">
      <c r="B584" s="32"/>
      <c r="C584" s="136" t="s">
        <v>866</v>
      </c>
      <c r="D584" s="136" t="s">
        <v>144</v>
      </c>
      <c r="E584" s="137" t="s">
        <v>867</v>
      </c>
      <c r="F584" s="138" t="s">
        <v>868</v>
      </c>
      <c r="G584" s="139" t="s">
        <v>249</v>
      </c>
      <c r="H584" s="140">
        <v>480.423</v>
      </c>
      <c r="I584" s="141"/>
      <c r="J584" s="142">
        <f>ROUND(I584*H584,2)</f>
        <v>0</v>
      </c>
      <c r="K584" s="138" t="s">
        <v>210</v>
      </c>
      <c r="L584" s="32"/>
      <c r="M584" s="143" t="s">
        <v>1</v>
      </c>
      <c r="N584" s="144" t="s">
        <v>44</v>
      </c>
      <c r="P584" s="145">
        <f>O584*H584</f>
        <v>0</v>
      </c>
      <c r="Q584" s="145">
        <v>0.1295</v>
      </c>
      <c r="R584" s="145">
        <f>Q584*H584</f>
        <v>62.214778500000001</v>
      </c>
      <c r="S584" s="145">
        <v>0</v>
      </c>
      <c r="T584" s="146">
        <f>S584*H584</f>
        <v>0</v>
      </c>
      <c r="AR584" s="147" t="s">
        <v>158</v>
      </c>
      <c r="AT584" s="147" t="s">
        <v>144</v>
      </c>
      <c r="AU584" s="147" t="s">
        <v>89</v>
      </c>
      <c r="AY584" s="17" t="s">
        <v>141</v>
      </c>
      <c r="BE584" s="148">
        <f>IF(N584="základní",J584,0)</f>
        <v>0</v>
      </c>
      <c r="BF584" s="148">
        <f>IF(N584="snížená",J584,0)</f>
        <v>0</v>
      </c>
      <c r="BG584" s="148">
        <f>IF(N584="zákl. přenesená",J584,0)</f>
        <v>0</v>
      </c>
      <c r="BH584" s="148">
        <f>IF(N584="sníž. přenesená",J584,0)</f>
        <v>0</v>
      </c>
      <c r="BI584" s="148">
        <f>IF(N584="nulová",J584,0)</f>
        <v>0</v>
      </c>
      <c r="BJ584" s="17" t="s">
        <v>87</v>
      </c>
      <c r="BK584" s="148">
        <f>ROUND(I584*H584,2)</f>
        <v>0</v>
      </c>
      <c r="BL584" s="17" t="s">
        <v>158</v>
      </c>
      <c r="BM584" s="147" t="s">
        <v>869</v>
      </c>
    </row>
    <row r="585" spans="2:65" s="1" customFormat="1" ht="29.25" x14ac:dyDescent="0.2">
      <c r="B585" s="32"/>
      <c r="D585" s="150" t="s">
        <v>212</v>
      </c>
      <c r="F585" s="166" t="s">
        <v>371</v>
      </c>
      <c r="I585" s="167"/>
      <c r="L585" s="32"/>
      <c r="M585" s="168"/>
      <c r="T585" s="56"/>
      <c r="AT585" s="17" t="s">
        <v>212</v>
      </c>
      <c r="AU585" s="17" t="s">
        <v>89</v>
      </c>
    </row>
    <row r="586" spans="2:65" s="12" customFormat="1" ht="33.75" x14ac:dyDescent="0.2">
      <c r="B586" s="149"/>
      <c r="D586" s="150" t="s">
        <v>165</v>
      </c>
      <c r="E586" s="151" t="s">
        <v>1</v>
      </c>
      <c r="F586" s="152" t="s">
        <v>870</v>
      </c>
      <c r="H586" s="153">
        <v>210.96899999999999</v>
      </c>
      <c r="I586" s="154"/>
      <c r="L586" s="149"/>
      <c r="M586" s="155"/>
      <c r="T586" s="156"/>
      <c r="AT586" s="151" t="s">
        <v>165</v>
      </c>
      <c r="AU586" s="151" t="s">
        <v>89</v>
      </c>
      <c r="AV586" s="12" t="s">
        <v>89</v>
      </c>
      <c r="AW586" s="12" t="s">
        <v>35</v>
      </c>
      <c r="AX586" s="12" t="s">
        <v>79</v>
      </c>
      <c r="AY586" s="151" t="s">
        <v>141</v>
      </c>
    </row>
    <row r="587" spans="2:65" s="12" customFormat="1" ht="33.75" x14ac:dyDescent="0.2">
      <c r="B587" s="149"/>
      <c r="D587" s="150" t="s">
        <v>165</v>
      </c>
      <c r="E587" s="151" t="s">
        <v>1</v>
      </c>
      <c r="F587" s="152" t="s">
        <v>871</v>
      </c>
      <c r="H587" s="153">
        <v>61.79</v>
      </c>
      <c r="I587" s="154"/>
      <c r="L587" s="149"/>
      <c r="M587" s="155"/>
      <c r="T587" s="156"/>
      <c r="AT587" s="151" t="s">
        <v>165</v>
      </c>
      <c r="AU587" s="151" t="s">
        <v>89</v>
      </c>
      <c r="AV587" s="12" t="s">
        <v>89</v>
      </c>
      <c r="AW587" s="12" t="s">
        <v>35</v>
      </c>
      <c r="AX587" s="12" t="s">
        <v>79</v>
      </c>
      <c r="AY587" s="151" t="s">
        <v>141</v>
      </c>
    </row>
    <row r="588" spans="2:65" s="12" customFormat="1" ht="22.5" x14ac:dyDescent="0.2">
      <c r="B588" s="149"/>
      <c r="D588" s="150" t="s">
        <v>165</v>
      </c>
      <c r="E588" s="151" t="s">
        <v>1</v>
      </c>
      <c r="F588" s="152" t="s">
        <v>872</v>
      </c>
      <c r="H588" s="153">
        <v>63.463999999999999</v>
      </c>
      <c r="I588" s="154"/>
      <c r="L588" s="149"/>
      <c r="M588" s="155"/>
      <c r="T588" s="156"/>
      <c r="AT588" s="151" t="s">
        <v>165</v>
      </c>
      <c r="AU588" s="151" t="s">
        <v>89</v>
      </c>
      <c r="AV588" s="12" t="s">
        <v>89</v>
      </c>
      <c r="AW588" s="12" t="s">
        <v>35</v>
      </c>
      <c r="AX588" s="12" t="s">
        <v>79</v>
      </c>
      <c r="AY588" s="151" t="s">
        <v>141</v>
      </c>
    </row>
    <row r="589" spans="2:65" s="15" customFormat="1" ht="11.25" x14ac:dyDescent="0.2">
      <c r="B589" s="176"/>
      <c r="D589" s="150" t="s">
        <v>165</v>
      </c>
      <c r="E589" s="177" t="s">
        <v>1</v>
      </c>
      <c r="F589" s="178" t="s">
        <v>267</v>
      </c>
      <c r="H589" s="179">
        <v>336.22300000000001</v>
      </c>
      <c r="I589" s="180"/>
      <c r="L589" s="176"/>
      <c r="M589" s="181"/>
      <c r="T589" s="182"/>
      <c r="AT589" s="177" t="s">
        <v>165</v>
      </c>
      <c r="AU589" s="177" t="s">
        <v>89</v>
      </c>
      <c r="AV589" s="15" t="s">
        <v>154</v>
      </c>
      <c r="AW589" s="15" t="s">
        <v>35</v>
      </c>
      <c r="AX589" s="15" t="s">
        <v>79</v>
      </c>
      <c r="AY589" s="177" t="s">
        <v>141</v>
      </c>
    </row>
    <row r="590" spans="2:65" s="12" customFormat="1" ht="22.5" x14ac:dyDescent="0.2">
      <c r="B590" s="149"/>
      <c r="D590" s="150" t="s">
        <v>165</v>
      </c>
      <c r="E590" s="151" t="s">
        <v>1</v>
      </c>
      <c r="F590" s="152" t="s">
        <v>873</v>
      </c>
      <c r="H590" s="153">
        <v>55.345999999999997</v>
      </c>
      <c r="I590" s="154"/>
      <c r="L590" s="149"/>
      <c r="M590" s="155"/>
      <c r="T590" s="156"/>
      <c r="AT590" s="151" t="s">
        <v>165</v>
      </c>
      <c r="AU590" s="151" t="s">
        <v>89</v>
      </c>
      <c r="AV590" s="12" t="s">
        <v>89</v>
      </c>
      <c r="AW590" s="12" t="s">
        <v>35</v>
      </c>
      <c r="AX590" s="12" t="s">
        <v>79</v>
      </c>
      <c r="AY590" s="151" t="s">
        <v>141</v>
      </c>
    </row>
    <row r="591" spans="2:65" s="12" customFormat="1" ht="22.5" x14ac:dyDescent="0.2">
      <c r="B591" s="149"/>
      <c r="D591" s="150" t="s">
        <v>165</v>
      </c>
      <c r="E591" s="151" t="s">
        <v>1</v>
      </c>
      <c r="F591" s="152" t="s">
        <v>874</v>
      </c>
      <c r="H591" s="153">
        <v>88.853999999999999</v>
      </c>
      <c r="I591" s="154"/>
      <c r="L591" s="149"/>
      <c r="M591" s="155"/>
      <c r="T591" s="156"/>
      <c r="AT591" s="151" t="s">
        <v>165</v>
      </c>
      <c r="AU591" s="151" t="s">
        <v>89</v>
      </c>
      <c r="AV591" s="12" t="s">
        <v>89</v>
      </c>
      <c r="AW591" s="12" t="s">
        <v>35</v>
      </c>
      <c r="AX591" s="12" t="s">
        <v>79</v>
      </c>
      <c r="AY591" s="151" t="s">
        <v>141</v>
      </c>
    </row>
    <row r="592" spans="2:65" s="15" customFormat="1" ht="11.25" x14ac:dyDescent="0.2">
      <c r="B592" s="176"/>
      <c r="D592" s="150" t="s">
        <v>165</v>
      </c>
      <c r="E592" s="177" t="s">
        <v>1</v>
      </c>
      <c r="F592" s="178" t="s">
        <v>267</v>
      </c>
      <c r="H592" s="179">
        <v>144.19999999999999</v>
      </c>
      <c r="I592" s="180"/>
      <c r="L592" s="176"/>
      <c r="M592" s="181"/>
      <c r="T592" s="182"/>
      <c r="AT592" s="177" t="s">
        <v>165</v>
      </c>
      <c r="AU592" s="177" t="s">
        <v>89</v>
      </c>
      <c r="AV592" s="15" t="s">
        <v>154</v>
      </c>
      <c r="AW592" s="15" t="s">
        <v>35</v>
      </c>
      <c r="AX592" s="15" t="s">
        <v>79</v>
      </c>
      <c r="AY592" s="177" t="s">
        <v>141</v>
      </c>
    </row>
    <row r="593" spans="2:65" s="14" customFormat="1" ht="11.25" x14ac:dyDescent="0.2">
      <c r="B593" s="169"/>
      <c r="D593" s="150" t="s">
        <v>165</v>
      </c>
      <c r="E593" s="170" t="s">
        <v>1</v>
      </c>
      <c r="F593" s="171" t="s">
        <v>216</v>
      </c>
      <c r="H593" s="172">
        <v>480.423</v>
      </c>
      <c r="I593" s="173"/>
      <c r="L593" s="169"/>
      <c r="M593" s="174"/>
      <c r="T593" s="175"/>
      <c r="AT593" s="170" t="s">
        <v>165</v>
      </c>
      <c r="AU593" s="170" t="s">
        <v>89</v>
      </c>
      <c r="AV593" s="14" t="s">
        <v>158</v>
      </c>
      <c r="AW593" s="14" t="s">
        <v>35</v>
      </c>
      <c r="AX593" s="14" t="s">
        <v>87</v>
      </c>
      <c r="AY593" s="170" t="s">
        <v>141</v>
      </c>
    </row>
    <row r="594" spans="2:65" s="1" customFormat="1" ht="16.5" customHeight="1" x14ac:dyDescent="0.2">
      <c r="B594" s="32"/>
      <c r="C594" s="183" t="s">
        <v>875</v>
      </c>
      <c r="D594" s="183" t="s">
        <v>362</v>
      </c>
      <c r="E594" s="184" t="s">
        <v>876</v>
      </c>
      <c r="F594" s="185" t="s">
        <v>877</v>
      </c>
      <c r="G594" s="186" t="s">
        <v>249</v>
      </c>
      <c r="H594" s="187">
        <v>485.22699999999998</v>
      </c>
      <c r="I594" s="188"/>
      <c r="J594" s="189">
        <f>ROUND(I594*H594,2)</f>
        <v>0</v>
      </c>
      <c r="K594" s="185" t="s">
        <v>210</v>
      </c>
      <c r="L594" s="190"/>
      <c r="M594" s="191" t="s">
        <v>1</v>
      </c>
      <c r="N594" s="192" t="s">
        <v>44</v>
      </c>
      <c r="P594" s="145">
        <f>O594*H594</f>
        <v>0</v>
      </c>
      <c r="Q594" s="145">
        <v>3.3500000000000002E-2</v>
      </c>
      <c r="R594" s="145">
        <f>Q594*H594</f>
        <v>16.255104500000002</v>
      </c>
      <c r="S594" s="145">
        <v>0</v>
      </c>
      <c r="T594" s="146">
        <f>S594*H594</f>
        <v>0</v>
      </c>
      <c r="AR594" s="147" t="s">
        <v>179</v>
      </c>
      <c r="AT594" s="147" t="s">
        <v>362</v>
      </c>
      <c r="AU594" s="147" t="s">
        <v>89</v>
      </c>
      <c r="AY594" s="17" t="s">
        <v>141</v>
      </c>
      <c r="BE594" s="148">
        <f>IF(N594="základní",J594,0)</f>
        <v>0</v>
      </c>
      <c r="BF594" s="148">
        <f>IF(N594="snížená",J594,0)</f>
        <v>0</v>
      </c>
      <c r="BG594" s="148">
        <f>IF(N594="zákl. přenesená",J594,0)</f>
        <v>0</v>
      </c>
      <c r="BH594" s="148">
        <f>IF(N594="sníž. přenesená",J594,0)</f>
        <v>0</v>
      </c>
      <c r="BI594" s="148">
        <f>IF(N594="nulová",J594,0)</f>
        <v>0</v>
      </c>
      <c r="BJ594" s="17" t="s">
        <v>87</v>
      </c>
      <c r="BK594" s="148">
        <f>ROUND(I594*H594,2)</f>
        <v>0</v>
      </c>
      <c r="BL594" s="17" t="s">
        <v>158</v>
      </c>
      <c r="BM594" s="147" t="s">
        <v>878</v>
      </c>
    </row>
    <row r="595" spans="2:65" s="12" customFormat="1" ht="11.25" x14ac:dyDescent="0.2">
      <c r="B595" s="149"/>
      <c r="D595" s="150" t="s">
        <v>165</v>
      </c>
      <c r="F595" s="152" t="s">
        <v>879</v>
      </c>
      <c r="H595" s="153">
        <v>485.22699999999998</v>
      </c>
      <c r="I595" s="154"/>
      <c r="L595" s="149"/>
      <c r="M595" s="155"/>
      <c r="T595" s="156"/>
      <c r="AT595" s="151" t="s">
        <v>165</v>
      </c>
      <c r="AU595" s="151" t="s">
        <v>89</v>
      </c>
      <c r="AV595" s="12" t="s">
        <v>89</v>
      </c>
      <c r="AW595" s="12" t="s">
        <v>4</v>
      </c>
      <c r="AX595" s="12" t="s">
        <v>87</v>
      </c>
      <c r="AY595" s="151" t="s">
        <v>141</v>
      </c>
    </row>
    <row r="596" spans="2:65" s="1" customFormat="1" ht="24.2" customHeight="1" x14ac:dyDescent="0.2">
      <c r="B596" s="32"/>
      <c r="C596" s="136" t="s">
        <v>880</v>
      </c>
      <c r="D596" s="136" t="s">
        <v>144</v>
      </c>
      <c r="E596" s="137" t="s">
        <v>881</v>
      </c>
      <c r="F596" s="138" t="s">
        <v>882</v>
      </c>
      <c r="G596" s="139" t="s">
        <v>249</v>
      </c>
      <c r="H596" s="140">
        <v>9</v>
      </c>
      <c r="I596" s="141"/>
      <c r="J596" s="142">
        <f>ROUND(I596*H596,2)</f>
        <v>0</v>
      </c>
      <c r="K596" s="138" t="s">
        <v>210</v>
      </c>
      <c r="L596" s="32"/>
      <c r="M596" s="143" t="s">
        <v>1</v>
      </c>
      <c r="N596" s="144" t="s">
        <v>44</v>
      </c>
      <c r="P596" s="145">
        <f>O596*H596</f>
        <v>0</v>
      </c>
      <c r="Q596" s="145">
        <v>2.741E-2</v>
      </c>
      <c r="R596" s="145">
        <f>Q596*H596</f>
        <v>0.24668999999999999</v>
      </c>
      <c r="S596" s="145">
        <v>0</v>
      </c>
      <c r="T596" s="146">
        <f>S596*H596</f>
        <v>0</v>
      </c>
      <c r="AR596" s="147" t="s">
        <v>158</v>
      </c>
      <c r="AT596" s="147" t="s">
        <v>144</v>
      </c>
      <c r="AU596" s="147" t="s">
        <v>89</v>
      </c>
      <c r="AY596" s="17" t="s">
        <v>141</v>
      </c>
      <c r="BE596" s="148">
        <f>IF(N596="základní",J596,0)</f>
        <v>0</v>
      </c>
      <c r="BF596" s="148">
        <f>IF(N596="snížená",J596,0)</f>
        <v>0</v>
      </c>
      <c r="BG596" s="148">
        <f>IF(N596="zákl. přenesená",J596,0)</f>
        <v>0</v>
      </c>
      <c r="BH596" s="148">
        <f>IF(N596="sníž. přenesená",J596,0)</f>
        <v>0</v>
      </c>
      <c r="BI596" s="148">
        <f>IF(N596="nulová",J596,0)</f>
        <v>0</v>
      </c>
      <c r="BJ596" s="17" t="s">
        <v>87</v>
      </c>
      <c r="BK596" s="148">
        <f>ROUND(I596*H596,2)</f>
        <v>0</v>
      </c>
      <c r="BL596" s="17" t="s">
        <v>158</v>
      </c>
      <c r="BM596" s="147" t="s">
        <v>883</v>
      </c>
    </row>
    <row r="597" spans="2:65" s="1" customFormat="1" ht="19.5" x14ac:dyDescent="0.2">
      <c r="B597" s="32"/>
      <c r="D597" s="150" t="s">
        <v>212</v>
      </c>
      <c r="F597" s="166" t="s">
        <v>421</v>
      </c>
      <c r="I597" s="167"/>
      <c r="L597" s="32"/>
      <c r="M597" s="168"/>
      <c r="T597" s="56"/>
      <c r="AT597" s="17" t="s">
        <v>212</v>
      </c>
      <c r="AU597" s="17" t="s">
        <v>89</v>
      </c>
    </row>
    <row r="598" spans="2:65" s="13" customFormat="1" ht="22.5" x14ac:dyDescent="0.2">
      <c r="B598" s="157"/>
      <c r="D598" s="150" t="s">
        <v>165</v>
      </c>
      <c r="E598" s="158" t="s">
        <v>1</v>
      </c>
      <c r="F598" s="159" t="s">
        <v>884</v>
      </c>
      <c r="H598" s="158" t="s">
        <v>1</v>
      </c>
      <c r="I598" s="160"/>
      <c r="L598" s="157"/>
      <c r="M598" s="161"/>
      <c r="T598" s="162"/>
      <c r="AT598" s="158" t="s">
        <v>165</v>
      </c>
      <c r="AU598" s="158" t="s">
        <v>89</v>
      </c>
      <c r="AV598" s="13" t="s">
        <v>87</v>
      </c>
      <c r="AW598" s="13" t="s">
        <v>35</v>
      </c>
      <c r="AX598" s="13" t="s">
        <v>79</v>
      </c>
      <c r="AY598" s="158" t="s">
        <v>141</v>
      </c>
    </row>
    <row r="599" spans="2:65" s="12" customFormat="1" ht="11.25" x14ac:dyDescent="0.2">
      <c r="B599" s="149"/>
      <c r="D599" s="150" t="s">
        <v>165</v>
      </c>
      <c r="E599" s="151" t="s">
        <v>1</v>
      </c>
      <c r="F599" s="152" t="s">
        <v>885</v>
      </c>
      <c r="H599" s="153">
        <v>9</v>
      </c>
      <c r="I599" s="154"/>
      <c r="L599" s="149"/>
      <c r="M599" s="155"/>
      <c r="T599" s="156"/>
      <c r="AT599" s="151" t="s">
        <v>165</v>
      </c>
      <c r="AU599" s="151" t="s">
        <v>89</v>
      </c>
      <c r="AV599" s="12" t="s">
        <v>89</v>
      </c>
      <c r="AW599" s="12" t="s">
        <v>35</v>
      </c>
      <c r="AX599" s="12" t="s">
        <v>87</v>
      </c>
      <c r="AY599" s="151" t="s">
        <v>141</v>
      </c>
    </row>
    <row r="600" spans="2:65" s="1" customFormat="1" ht="24.2" customHeight="1" x14ac:dyDescent="0.2">
      <c r="B600" s="32"/>
      <c r="C600" s="136" t="s">
        <v>886</v>
      </c>
      <c r="D600" s="136" t="s">
        <v>144</v>
      </c>
      <c r="E600" s="137" t="s">
        <v>887</v>
      </c>
      <c r="F600" s="138" t="s">
        <v>888</v>
      </c>
      <c r="G600" s="139" t="s">
        <v>261</v>
      </c>
      <c r="H600" s="140">
        <v>8.4309999999999992</v>
      </c>
      <c r="I600" s="141"/>
      <c r="J600" s="142">
        <f>ROUND(I600*H600,2)</f>
        <v>0</v>
      </c>
      <c r="K600" s="138" t="s">
        <v>210</v>
      </c>
      <c r="L600" s="32"/>
      <c r="M600" s="143" t="s">
        <v>1</v>
      </c>
      <c r="N600" s="144" t="s">
        <v>44</v>
      </c>
      <c r="P600" s="145">
        <f>O600*H600</f>
        <v>0</v>
      </c>
      <c r="Q600" s="145">
        <v>2.2563399999999998</v>
      </c>
      <c r="R600" s="145">
        <f>Q600*H600</f>
        <v>19.023202539999996</v>
      </c>
      <c r="S600" s="145">
        <v>0</v>
      </c>
      <c r="T600" s="146">
        <f>S600*H600</f>
        <v>0</v>
      </c>
      <c r="AR600" s="147" t="s">
        <v>158</v>
      </c>
      <c r="AT600" s="147" t="s">
        <v>144</v>
      </c>
      <c r="AU600" s="147" t="s">
        <v>89</v>
      </c>
      <c r="AY600" s="17" t="s">
        <v>141</v>
      </c>
      <c r="BE600" s="148">
        <f>IF(N600="základní",J600,0)</f>
        <v>0</v>
      </c>
      <c r="BF600" s="148">
        <f>IF(N600="snížená",J600,0)</f>
        <v>0</v>
      </c>
      <c r="BG600" s="148">
        <f>IF(N600="zákl. přenesená",J600,0)</f>
        <v>0</v>
      </c>
      <c r="BH600" s="148">
        <f>IF(N600="sníž. přenesená",J600,0)</f>
        <v>0</v>
      </c>
      <c r="BI600" s="148">
        <f>IF(N600="nulová",J600,0)</f>
        <v>0</v>
      </c>
      <c r="BJ600" s="17" t="s">
        <v>87</v>
      </c>
      <c r="BK600" s="148">
        <f>ROUND(I600*H600,2)</f>
        <v>0</v>
      </c>
      <c r="BL600" s="17" t="s">
        <v>158</v>
      </c>
      <c r="BM600" s="147" t="s">
        <v>889</v>
      </c>
    </row>
    <row r="601" spans="2:65" s="1" customFormat="1" ht="29.25" x14ac:dyDescent="0.2">
      <c r="B601" s="32"/>
      <c r="D601" s="150" t="s">
        <v>212</v>
      </c>
      <c r="F601" s="166" t="s">
        <v>371</v>
      </c>
      <c r="I601" s="167"/>
      <c r="L601" s="32"/>
      <c r="M601" s="168"/>
      <c r="T601" s="56"/>
      <c r="AT601" s="17" t="s">
        <v>212</v>
      </c>
      <c r="AU601" s="17" t="s">
        <v>89</v>
      </c>
    </row>
    <row r="602" spans="2:65" s="12" customFormat="1" ht="11.25" x14ac:dyDescent="0.2">
      <c r="B602" s="149"/>
      <c r="D602" s="150" t="s">
        <v>165</v>
      </c>
      <c r="E602" s="151" t="s">
        <v>1</v>
      </c>
      <c r="F602" s="152" t="s">
        <v>890</v>
      </c>
      <c r="H602" s="153">
        <v>8.4309999999999992</v>
      </c>
      <c r="I602" s="154"/>
      <c r="L602" s="149"/>
      <c r="M602" s="155"/>
      <c r="T602" s="156"/>
      <c r="AT602" s="151" t="s">
        <v>165</v>
      </c>
      <c r="AU602" s="151" t="s">
        <v>89</v>
      </c>
      <c r="AV602" s="12" t="s">
        <v>89</v>
      </c>
      <c r="AW602" s="12" t="s">
        <v>35</v>
      </c>
      <c r="AX602" s="12" t="s">
        <v>87</v>
      </c>
      <c r="AY602" s="151" t="s">
        <v>141</v>
      </c>
    </row>
    <row r="603" spans="2:65" s="1" customFormat="1" ht="24.2" customHeight="1" x14ac:dyDescent="0.2">
      <c r="B603" s="32"/>
      <c r="C603" s="136" t="s">
        <v>891</v>
      </c>
      <c r="D603" s="136" t="s">
        <v>144</v>
      </c>
      <c r="E603" s="137" t="s">
        <v>892</v>
      </c>
      <c r="F603" s="138" t="s">
        <v>893</v>
      </c>
      <c r="G603" s="139" t="s">
        <v>209</v>
      </c>
      <c r="H603" s="140">
        <v>186</v>
      </c>
      <c r="I603" s="141"/>
      <c r="J603" s="142">
        <f>ROUND(I603*H603,2)</f>
        <v>0</v>
      </c>
      <c r="K603" s="138" t="s">
        <v>210</v>
      </c>
      <c r="L603" s="32"/>
      <c r="M603" s="143" t="s">
        <v>1</v>
      </c>
      <c r="N603" s="144" t="s">
        <v>44</v>
      </c>
      <c r="P603" s="145">
        <f>O603*H603</f>
        <v>0</v>
      </c>
      <c r="Q603" s="145">
        <v>3.5699999999999998E-3</v>
      </c>
      <c r="R603" s="145">
        <f>Q603*H603</f>
        <v>0.66401999999999994</v>
      </c>
      <c r="S603" s="145">
        <v>0</v>
      </c>
      <c r="T603" s="146">
        <f>S603*H603</f>
        <v>0</v>
      </c>
      <c r="AR603" s="147" t="s">
        <v>158</v>
      </c>
      <c r="AT603" s="147" t="s">
        <v>144</v>
      </c>
      <c r="AU603" s="147" t="s">
        <v>89</v>
      </c>
      <c r="AY603" s="17" t="s">
        <v>141</v>
      </c>
      <c r="BE603" s="148">
        <f>IF(N603="základní",J603,0)</f>
        <v>0</v>
      </c>
      <c r="BF603" s="148">
        <f>IF(N603="snížená",J603,0)</f>
        <v>0</v>
      </c>
      <c r="BG603" s="148">
        <f>IF(N603="zákl. přenesená",J603,0)</f>
        <v>0</v>
      </c>
      <c r="BH603" s="148">
        <f>IF(N603="sníž. přenesená",J603,0)</f>
        <v>0</v>
      </c>
      <c r="BI603" s="148">
        <f>IF(N603="nulová",J603,0)</f>
        <v>0</v>
      </c>
      <c r="BJ603" s="17" t="s">
        <v>87</v>
      </c>
      <c r="BK603" s="148">
        <f>ROUND(I603*H603,2)</f>
        <v>0</v>
      </c>
      <c r="BL603" s="17" t="s">
        <v>158</v>
      </c>
      <c r="BM603" s="147" t="s">
        <v>894</v>
      </c>
    </row>
    <row r="604" spans="2:65" s="1" customFormat="1" ht="29.25" x14ac:dyDescent="0.2">
      <c r="B604" s="32"/>
      <c r="D604" s="150" t="s">
        <v>212</v>
      </c>
      <c r="F604" s="166" t="s">
        <v>371</v>
      </c>
      <c r="I604" s="167"/>
      <c r="L604" s="32"/>
      <c r="M604" s="168"/>
      <c r="T604" s="56"/>
      <c r="AT604" s="17" t="s">
        <v>212</v>
      </c>
      <c r="AU604" s="17" t="s">
        <v>89</v>
      </c>
    </row>
    <row r="605" spans="2:65" s="13" customFormat="1" ht="11.25" x14ac:dyDescent="0.2">
      <c r="B605" s="157"/>
      <c r="D605" s="150" t="s">
        <v>165</v>
      </c>
      <c r="E605" s="158" t="s">
        <v>1</v>
      </c>
      <c r="F605" s="159" t="s">
        <v>524</v>
      </c>
      <c r="H605" s="158" t="s">
        <v>1</v>
      </c>
      <c r="I605" s="160"/>
      <c r="L605" s="157"/>
      <c r="M605" s="161"/>
      <c r="T605" s="162"/>
      <c r="AT605" s="158" t="s">
        <v>165</v>
      </c>
      <c r="AU605" s="158" t="s">
        <v>89</v>
      </c>
      <c r="AV605" s="13" t="s">
        <v>87</v>
      </c>
      <c r="AW605" s="13" t="s">
        <v>35</v>
      </c>
      <c r="AX605" s="13" t="s">
        <v>79</v>
      </c>
      <c r="AY605" s="158" t="s">
        <v>141</v>
      </c>
    </row>
    <row r="606" spans="2:65" s="12" customFormat="1" ht="11.25" x14ac:dyDescent="0.2">
      <c r="B606" s="149"/>
      <c r="D606" s="150" t="s">
        <v>165</v>
      </c>
      <c r="E606" s="151" t="s">
        <v>1</v>
      </c>
      <c r="F606" s="152" t="s">
        <v>246</v>
      </c>
      <c r="H606" s="153">
        <v>186</v>
      </c>
      <c r="I606" s="154"/>
      <c r="L606" s="149"/>
      <c r="M606" s="155"/>
      <c r="T606" s="156"/>
      <c r="AT606" s="151" t="s">
        <v>165</v>
      </c>
      <c r="AU606" s="151" t="s">
        <v>89</v>
      </c>
      <c r="AV606" s="12" t="s">
        <v>89</v>
      </c>
      <c r="AW606" s="12" t="s">
        <v>35</v>
      </c>
      <c r="AX606" s="12" t="s">
        <v>87</v>
      </c>
      <c r="AY606" s="151" t="s">
        <v>141</v>
      </c>
    </row>
    <row r="607" spans="2:65" s="1" customFormat="1" ht="24.2" customHeight="1" x14ac:dyDescent="0.2">
      <c r="B607" s="32"/>
      <c r="C607" s="136" t="s">
        <v>895</v>
      </c>
      <c r="D607" s="136" t="s">
        <v>144</v>
      </c>
      <c r="E607" s="137" t="s">
        <v>896</v>
      </c>
      <c r="F607" s="138" t="s">
        <v>897</v>
      </c>
      <c r="G607" s="139" t="s">
        <v>209</v>
      </c>
      <c r="H607" s="140">
        <v>1681.2</v>
      </c>
      <c r="I607" s="141"/>
      <c r="J607" s="142">
        <f>ROUND(I607*H607,2)</f>
        <v>0</v>
      </c>
      <c r="K607" s="138" t="s">
        <v>210</v>
      </c>
      <c r="L607" s="32"/>
      <c r="M607" s="143" t="s">
        <v>1</v>
      </c>
      <c r="N607" s="144" t="s">
        <v>44</v>
      </c>
      <c r="P607" s="145">
        <f>O607*H607</f>
        <v>0</v>
      </c>
      <c r="Q607" s="145">
        <v>4.6999999999999999E-4</v>
      </c>
      <c r="R607" s="145">
        <f>Q607*H607</f>
        <v>0.79016399999999998</v>
      </c>
      <c r="S607" s="145">
        <v>0</v>
      </c>
      <c r="T607" s="146">
        <f>S607*H607</f>
        <v>0</v>
      </c>
      <c r="AR607" s="147" t="s">
        <v>158</v>
      </c>
      <c r="AT607" s="147" t="s">
        <v>144</v>
      </c>
      <c r="AU607" s="147" t="s">
        <v>89</v>
      </c>
      <c r="AY607" s="17" t="s">
        <v>141</v>
      </c>
      <c r="BE607" s="148">
        <f>IF(N607="základní",J607,0)</f>
        <v>0</v>
      </c>
      <c r="BF607" s="148">
        <f>IF(N607="snížená",J607,0)</f>
        <v>0</v>
      </c>
      <c r="BG607" s="148">
        <f>IF(N607="zákl. přenesená",J607,0)</f>
        <v>0</v>
      </c>
      <c r="BH607" s="148">
        <f>IF(N607="sníž. přenesená",J607,0)</f>
        <v>0</v>
      </c>
      <c r="BI607" s="148">
        <f>IF(N607="nulová",J607,0)</f>
        <v>0</v>
      </c>
      <c r="BJ607" s="17" t="s">
        <v>87</v>
      </c>
      <c r="BK607" s="148">
        <f>ROUND(I607*H607,2)</f>
        <v>0</v>
      </c>
      <c r="BL607" s="17" t="s">
        <v>158</v>
      </c>
      <c r="BM607" s="147" t="s">
        <v>898</v>
      </c>
    </row>
    <row r="608" spans="2:65" s="1" customFormat="1" ht="29.25" x14ac:dyDescent="0.2">
      <c r="B608" s="32"/>
      <c r="D608" s="150" t="s">
        <v>212</v>
      </c>
      <c r="F608" s="166" t="s">
        <v>371</v>
      </c>
      <c r="I608" s="167"/>
      <c r="L608" s="32"/>
      <c r="M608" s="168"/>
      <c r="T608" s="56"/>
      <c r="AT608" s="17" t="s">
        <v>212</v>
      </c>
      <c r="AU608" s="17" t="s">
        <v>89</v>
      </c>
    </row>
    <row r="609" spans="2:65" s="12" customFormat="1" ht="11.25" x14ac:dyDescent="0.2">
      <c r="B609" s="149"/>
      <c r="D609" s="150" t="s">
        <v>165</v>
      </c>
      <c r="E609" s="151" t="s">
        <v>1</v>
      </c>
      <c r="F609" s="152" t="s">
        <v>899</v>
      </c>
      <c r="H609" s="153">
        <v>54.6</v>
      </c>
      <c r="I609" s="154"/>
      <c r="L609" s="149"/>
      <c r="M609" s="155"/>
      <c r="T609" s="156"/>
      <c r="AT609" s="151" t="s">
        <v>165</v>
      </c>
      <c r="AU609" s="151" t="s">
        <v>89</v>
      </c>
      <c r="AV609" s="12" t="s">
        <v>89</v>
      </c>
      <c r="AW609" s="12" t="s">
        <v>35</v>
      </c>
      <c r="AX609" s="12" t="s">
        <v>79</v>
      </c>
      <c r="AY609" s="151" t="s">
        <v>141</v>
      </c>
    </row>
    <row r="610" spans="2:65" s="12" customFormat="1" ht="22.5" x14ac:dyDescent="0.2">
      <c r="B610" s="149"/>
      <c r="D610" s="150" t="s">
        <v>165</v>
      </c>
      <c r="E610" s="151" t="s">
        <v>1</v>
      </c>
      <c r="F610" s="152" t="s">
        <v>900</v>
      </c>
      <c r="H610" s="153">
        <v>515</v>
      </c>
      <c r="I610" s="154"/>
      <c r="L610" s="149"/>
      <c r="M610" s="155"/>
      <c r="T610" s="156"/>
      <c r="AT610" s="151" t="s">
        <v>165</v>
      </c>
      <c r="AU610" s="151" t="s">
        <v>89</v>
      </c>
      <c r="AV610" s="12" t="s">
        <v>89</v>
      </c>
      <c r="AW610" s="12" t="s">
        <v>35</v>
      </c>
      <c r="AX610" s="12" t="s">
        <v>79</v>
      </c>
      <c r="AY610" s="151" t="s">
        <v>141</v>
      </c>
    </row>
    <row r="611" spans="2:65" s="12" customFormat="1" ht="22.5" x14ac:dyDescent="0.2">
      <c r="B611" s="149"/>
      <c r="D611" s="150" t="s">
        <v>165</v>
      </c>
      <c r="E611" s="151" t="s">
        <v>1</v>
      </c>
      <c r="F611" s="152" t="s">
        <v>901</v>
      </c>
      <c r="H611" s="153">
        <v>251</v>
      </c>
      <c r="I611" s="154"/>
      <c r="L611" s="149"/>
      <c r="M611" s="155"/>
      <c r="T611" s="156"/>
      <c r="AT611" s="151" t="s">
        <v>165</v>
      </c>
      <c r="AU611" s="151" t="s">
        <v>89</v>
      </c>
      <c r="AV611" s="12" t="s">
        <v>89</v>
      </c>
      <c r="AW611" s="12" t="s">
        <v>35</v>
      </c>
      <c r="AX611" s="12" t="s">
        <v>79</v>
      </c>
      <c r="AY611" s="151" t="s">
        <v>141</v>
      </c>
    </row>
    <row r="612" spans="2:65" s="12" customFormat="1" ht="22.5" x14ac:dyDescent="0.2">
      <c r="B612" s="149"/>
      <c r="D612" s="150" t="s">
        <v>165</v>
      </c>
      <c r="E612" s="151" t="s">
        <v>1</v>
      </c>
      <c r="F612" s="152" t="s">
        <v>902</v>
      </c>
      <c r="H612" s="153">
        <v>691.6</v>
      </c>
      <c r="I612" s="154"/>
      <c r="L612" s="149"/>
      <c r="M612" s="155"/>
      <c r="T612" s="156"/>
      <c r="AT612" s="151" t="s">
        <v>165</v>
      </c>
      <c r="AU612" s="151" t="s">
        <v>89</v>
      </c>
      <c r="AV612" s="12" t="s">
        <v>89</v>
      </c>
      <c r="AW612" s="12" t="s">
        <v>35</v>
      </c>
      <c r="AX612" s="12" t="s">
        <v>79</v>
      </c>
      <c r="AY612" s="151" t="s">
        <v>141</v>
      </c>
    </row>
    <row r="613" spans="2:65" s="12" customFormat="1" ht="11.25" x14ac:dyDescent="0.2">
      <c r="B613" s="149"/>
      <c r="D613" s="150" t="s">
        <v>165</v>
      </c>
      <c r="E613" s="151" t="s">
        <v>1</v>
      </c>
      <c r="F613" s="152" t="s">
        <v>903</v>
      </c>
      <c r="H613" s="153">
        <v>169</v>
      </c>
      <c r="I613" s="154"/>
      <c r="L613" s="149"/>
      <c r="M613" s="155"/>
      <c r="T613" s="156"/>
      <c r="AT613" s="151" t="s">
        <v>165</v>
      </c>
      <c r="AU613" s="151" t="s">
        <v>89</v>
      </c>
      <c r="AV613" s="12" t="s">
        <v>89</v>
      </c>
      <c r="AW613" s="12" t="s">
        <v>35</v>
      </c>
      <c r="AX613" s="12" t="s">
        <v>79</v>
      </c>
      <c r="AY613" s="151" t="s">
        <v>141</v>
      </c>
    </row>
    <row r="614" spans="2:65" s="14" customFormat="1" ht="11.25" x14ac:dyDescent="0.2">
      <c r="B614" s="169"/>
      <c r="D614" s="150" t="s">
        <v>165</v>
      </c>
      <c r="E614" s="170" t="s">
        <v>1</v>
      </c>
      <c r="F614" s="171" t="s">
        <v>216</v>
      </c>
      <c r="H614" s="172">
        <v>1681.2</v>
      </c>
      <c r="I614" s="173"/>
      <c r="L614" s="169"/>
      <c r="M614" s="174"/>
      <c r="T614" s="175"/>
      <c r="AT614" s="170" t="s">
        <v>165</v>
      </c>
      <c r="AU614" s="170" t="s">
        <v>89</v>
      </c>
      <c r="AV614" s="14" t="s">
        <v>158</v>
      </c>
      <c r="AW614" s="14" t="s">
        <v>35</v>
      </c>
      <c r="AX614" s="14" t="s">
        <v>87</v>
      </c>
      <c r="AY614" s="170" t="s">
        <v>141</v>
      </c>
    </row>
    <row r="615" spans="2:65" s="1" customFormat="1" ht="21.75" customHeight="1" x14ac:dyDescent="0.2">
      <c r="B615" s="32"/>
      <c r="C615" s="136" t="s">
        <v>904</v>
      </c>
      <c r="D615" s="136" t="s">
        <v>144</v>
      </c>
      <c r="E615" s="137" t="s">
        <v>905</v>
      </c>
      <c r="F615" s="138" t="s">
        <v>906</v>
      </c>
      <c r="G615" s="139" t="s">
        <v>249</v>
      </c>
      <c r="H615" s="140">
        <v>58.95</v>
      </c>
      <c r="I615" s="141"/>
      <c r="J615" s="142">
        <f>ROUND(I615*H615,2)</f>
        <v>0</v>
      </c>
      <c r="K615" s="138" t="s">
        <v>1</v>
      </c>
      <c r="L615" s="32"/>
      <c r="M615" s="143" t="s">
        <v>1</v>
      </c>
      <c r="N615" s="144" t="s">
        <v>44</v>
      </c>
      <c r="P615" s="145">
        <f>O615*H615</f>
        <v>0</v>
      </c>
      <c r="Q615" s="145">
        <v>6.0999999999999997E-4</v>
      </c>
      <c r="R615" s="145">
        <f>Q615*H615</f>
        <v>3.5959499999999998E-2</v>
      </c>
      <c r="S615" s="145">
        <v>0</v>
      </c>
      <c r="T615" s="146">
        <f>S615*H615</f>
        <v>0</v>
      </c>
      <c r="AR615" s="147" t="s">
        <v>158</v>
      </c>
      <c r="AT615" s="147" t="s">
        <v>144</v>
      </c>
      <c r="AU615" s="147" t="s">
        <v>89</v>
      </c>
      <c r="AY615" s="17" t="s">
        <v>141</v>
      </c>
      <c r="BE615" s="148">
        <f>IF(N615="základní",J615,0)</f>
        <v>0</v>
      </c>
      <c r="BF615" s="148">
        <f>IF(N615="snížená",J615,0)</f>
        <v>0</v>
      </c>
      <c r="BG615" s="148">
        <f>IF(N615="zákl. přenesená",J615,0)</f>
        <v>0</v>
      </c>
      <c r="BH615" s="148">
        <f>IF(N615="sníž. přenesená",J615,0)</f>
        <v>0</v>
      </c>
      <c r="BI615" s="148">
        <f>IF(N615="nulová",J615,0)</f>
        <v>0</v>
      </c>
      <c r="BJ615" s="17" t="s">
        <v>87</v>
      </c>
      <c r="BK615" s="148">
        <f>ROUND(I615*H615,2)</f>
        <v>0</v>
      </c>
      <c r="BL615" s="17" t="s">
        <v>158</v>
      </c>
      <c r="BM615" s="147" t="s">
        <v>907</v>
      </c>
    </row>
    <row r="616" spans="2:65" s="1" customFormat="1" ht="19.5" x14ac:dyDescent="0.2">
      <c r="B616" s="32"/>
      <c r="D616" s="150" t="s">
        <v>212</v>
      </c>
      <c r="F616" s="166" t="s">
        <v>421</v>
      </c>
      <c r="I616" s="167"/>
      <c r="L616" s="32"/>
      <c r="M616" s="168"/>
      <c r="T616" s="56"/>
      <c r="AT616" s="17" t="s">
        <v>212</v>
      </c>
      <c r="AU616" s="17" t="s">
        <v>89</v>
      </c>
    </row>
    <row r="617" spans="2:65" s="13" customFormat="1" ht="22.5" x14ac:dyDescent="0.2">
      <c r="B617" s="157"/>
      <c r="D617" s="150" t="s">
        <v>165</v>
      </c>
      <c r="E617" s="158" t="s">
        <v>1</v>
      </c>
      <c r="F617" s="159" t="s">
        <v>908</v>
      </c>
      <c r="H617" s="158" t="s">
        <v>1</v>
      </c>
      <c r="I617" s="160"/>
      <c r="L617" s="157"/>
      <c r="M617" s="161"/>
      <c r="T617" s="162"/>
      <c r="AT617" s="158" t="s">
        <v>165</v>
      </c>
      <c r="AU617" s="158" t="s">
        <v>89</v>
      </c>
      <c r="AV617" s="13" t="s">
        <v>87</v>
      </c>
      <c r="AW617" s="13" t="s">
        <v>35</v>
      </c>
      <c r="AX617" s="13" t="s">
        <v>79</v>
      </c>
      <c r="AY617" s="158" t="s">
        <v>141</v>
      </c>
    </row>
    <row r="618" spans="2:65" s="12" customFormat="1" ht="11.25" x14ac:dyDescent="0.2">
      <c r="B618" s="149"/>
      <c r="D618" s="150" t="s">
        <v>165</v>
      </c>
      <c r="E618" s="151" t="s">
        <v>1</v>
      </c>
      <c r="F618" s="152" t="s">
        <v>909</v>
      </c>
      <c r="H618" s="153">
        <v>31.65</v>
      </c>
      <c r="I618" s="154"/>
      <c r="L618" s="149"/>
      <c r="M618" s="155"/>
      <c r="T618" s="156"/>
      <c r="AT618" s="151" t="s">
        <v>165</v>
      </c>
      <c r="AU618" s="151" t="s">
        <v>89</v>
      </c>
      <c r="AV618" s="12" t="s">
        <v>89</v>
      </c>
      <c r="AW618" s="12" t="s">
        <v>35</v>
      </c>
      <c r="AX618" s="12" t="s">
        <v>79</v>
      </c>
      <c r="AY618" s="151" t="s">
        <v>141</v>
      </c>
    </row>
    <row r="619" spans="2:65" s="13" customFormat="1" ht="22.5" x14ac:dyDescent="0.2">
      <c r="B619" s="157"/>
      <c r="D619" s="150" t="s">
        <v>165</v>
      </c>
      <c r="E619" s="158" t="s">
        <v>1</v>
      </c>
      <c r="F619" s="159" t="s">
        <v>910</v>
      </c>
      <c r="H619" s="158" t="s">
        <v>1</v>
      </c>
      <c r="I619" s="160"/>
      <c r="L619" s="157"/>
      <c r="M619" s="161"/>
      <c r="T619" s="162"/>
      <c r="AT619" s="158" t="s">
        <v>165</v>
      </c>
      <c r="AU619" s="158" t="s">
        <v>89</v>
      </c>
      <c r="AV619" s="13" t="s">
        <v>87</v>
      </c>
      <c r="AW619" s="13" t="s">
        <v>35</v>
      </c>
      <c r="AX619" s="13" t="s">
        <v>79</v>
      </c>
      <c r="AY619" s="158" t="s">
        <v>141</v>
      </c>
    </row>
    <row r="620" spans="2:65" s="12" customFormat="1" ht="11.25" x14ac:dyDescent="0.2">
      <c r="B620" s="149"/>
      <c r="D620" s="150" t="s">
        <v>165</v>
      </c>
      <c r="E620" s="151" t="s">
        <v>1</v>
      </c>
      <c r="F620" s="152" t="s">
        <v>911</v>
      </c>
      <c r="H620" s="153">
        <v>27.3</v>
      </c>
      <c r="I620" s="154"/>
      <c r="L620" s="149"/>
      <c r="M620" s="155"/>
      <c r="T620" s="156"/>
      <c r="AT620" s="151" t="s">
        <v>165</v>
      </c>
      <c r="AU620" s="151" t="s">
        <v>89</v>
      </c>
      <c r="AV620" s="12" t="s">
        <v>89</v>
      </c>
      <c r="AW620" s="12" t="s">
        <v>35</v>
      </c>
      <c r="AX620" s="12" t="s">
        <v>79</v>
      </c>
      <c r="AY620" s="151" t="s">
        <v>141</v>
      </c>
    </row>
    <row r="621" spans="2:65" s="14" customFormat="1" ht="11.25" x14ac:dyDescent="0.2">
      <c r="B621" s="169"/>
      <c r="D621" s="150" t="s">
        <v>165</v>
      </c>
      <c r="E621" s="170" t="s">
        <v>1</v>
      </c>
      <c r="F621" s="171" t="s">
        <v>216</v>
      </c>
      <c r="H621" s="172">
        <v>58.95</v>
      </c>
      <c r="I621" s="173"/>
      <c r="L621" s="169"/>
      <c r="M621" s="174"/>
      <c r="T621" s="175"/>
      <c r="AT621" s="170" t="s">
        <v>165</v>
      </c>
      <c r="AU621" s="170" t="s">
        <v>89</v>
      </c>
      <c r="AV621" s="14" t="s">
        <v>158</v>
      </c>
      <c r="AW621" s="14" t="s">
        <v>35</v>
      </c>
      <c r="AX621" s="14" t="s">
        <v>87</v>
      </c>
      <c r="AY621" s="170" t="s">
        <v>141</v>
      </c>
    </row>
    <row r="622" spans="2:65" s="1" customFormat="1" ht="24.2" customHeight="1" x14ac:dyDescent="0.2">
      <c r="B622" s="32"/>
      <c r="C622" s="136" t="s">
        <v>912</v>
      </c>
      <c r="D622" s="136" t="s">
        <v>144</v>
      </c>
      <c r="E622" s="137" t="s">
        <v>913</v>
      </c>
      <c r="F622" s="138" t="s">
        <v>914</v>
      </c>
      <c r="G622" s="139" t="s">
        <v>249</v>
      </c>
      <c r="H622" s="140">
        <v>273</v>
      </c>
      <c r="I622" s="141"/>
      <c r="J622" s="142">
        <f>ROUND(I622*H622,2)</f>
        <v>0</v>
      </c>
      <c r="K622" s="138" t="s">
        <v>210</v>
      </c>
      <c r="L622" s="32"/>
      <c r="M622" s="143" t="s">
        <v>1</v>
      </c>
      <c r="N622" s="144" t="s">
        <v>44</v>
      </c>
      <c r="P622" s="145">
        <f>O622*H622</f>
        <v>0</v>
      </c>
      <c r="Q622" s="145">
        <v>8.0000000000000007E-5</v>
      </c>
      <c r="R622" s="145">
        <f>Q622*H622</f>
        <v>2.1840000000000002E-2</v>
      </c>
      <c r="S622" s="145">
        <v>0</v>
      </c>
      <c r="T622" s="146">
        <f>S622*H622</f>
        <v>0</v>
      </c>
      <c r="AR622" s="147" t="s">
        <v>158</v>
      </c>
      <c r="AT622" s="147" t="s">
        <v>144</v>
      </c>
      <c r="AU622" s="147" t="s">
        <v>89</v>
      </c>
      <c r="AY622" s="17" t="s">
        <v>141</v>
      </c>
      <c r="BE622" s="148">
        <f>IF(N622="základní",J622,0)</f>
        <v>0</v>
      </c>
      <c r="BF622" s="148">
        <f>IF(N622="snížená",J622,0)</f>
        <v>0</v>
      </c>
      <c r="BG622" s="148">
        <f>IF(N622="zákl. přenesená",J622,0)</f>
        <v>0</v>
      </c>
      <c r="BH622" s="148">
        <f>IF(N622="sníž. přenesená",J622,0)</f>
        <v>0</v>
      </c>
      <c r="BI622" s="148">
        <f>IF(N622="nulová",J622,0)</f>
        <v>0</v>
      </c>
      <c r="BJ622" s="17" t="s">
        <v>87</v>
      </c>
      <c r="BK622" s="148">
        <f>ROUND(I622*H622,2)</f>
        <v>0</v>
      </c>
      <c r="BL622" s="17" t="s">
        <v>158</v>
      </c>
      <c r="BM622" s="147" t="s">
        <v>915</v>
      </c>
    </row>
    <row r="623" spans="2:65" s="1" customFormat="1" ht="19.5" x14ac:dyDescent="0.2">
      <c r="B623" s="32"/>
      <c r="D623" s="150" t="s">
        <v>212</v>
      </c>
      <c r="F623" s="166" t="s">
        <v>213</v>
      </c>
      <c r="I623" s="167"/>
      <c r="L623" s="32"/>
      <c r="M623" s="168"/>
      <c r="T623" s="56"/>
      <c r="AT623" s="17" t="s">
        <v>212</v>
      </c>
      <c r="AU623" s="17" t="s">
        <v>89</v>
      </c>
    </row>
    <row r="624" spans="2:65" s="12" customFormat="1" ht="22.5" x14ac:dyDescent="0.2">
      <c r="B624" s="149"/>
      <c r="D624" s="150" t="s">
        <v>165</v>
      </c>
      <c r="E624" s="151" t="s">
        <v>1</v>
      </c>
      <c r="F624" s="152" t="s">
        <v>916</v>
      </c>
      <c r="H624" s="153">
        <v>91</v>
      </c>
      <c r="I624" s="154"/>
      <c r="L624" s="149"/>
      <c r="M624" s="155"/>
      <c r="T624" s="156"/>
      <c r="AT624" s="151" t="s">
        <v>165</v>
      </c>
      <c r="AU624" s="151" t="s">
        <v>89</v>
      </c>
      <c r="AV624" s="12" t="s">
        <v>89</v>
      </c>
      <c r="AW624" s="12" t="s">
        <v>35</v>
      </c>
      <c r="AX624" s="12" t="s">
        <v>79</v>
      </c>
      <c r="AY624" s="151" t="s">
        <v>141</v>
      </c>
    </row>
    <row r="625" spans="2:65" s="12" customFormat="1" ht="33.75" x14ac:dyDescent="0.2">
      <c r="B625" s="149"/>
      <c r="D625" s="150" t="s">
        <v>165</v>
      </c>
      <c r="E625" s="151" t="s">
        <v>1</v>
      </c>
      <c r="F625" s="152" t="s">
        <v>917</v>
      </c>
      <c r="H625" s="153">
        <v>182</v>
      </c>
      <c r="I625" s="154"/>
      <c r="L625" s="149"/>
      <c r="M625" s="155"/>
      <c r="T625" s="156"/>
      <c r="AT625" s="151" t="s">
        <v>165</v>
      </c>
      <c r="AU625" s="151" t="s">
        <v>89</v>
      </c>
      <c r="AV625" s="12" t="s">
        <v>89</v>
      </c>
      <c r="AW625" s="12" t="s">
        <v>35</v>
      </c>
      <c r="AX625" s="12" t="s">
        <v>79</v>
      </c>
      <c r="AY625" s="151" t="s">
        <v>141</v>
      </c>
    </row>
    <row r="626" spans="2:65" s="14" customFormat="1" ht="11.25" x14ac:dyDescent="0.2">
      <c r="B626" s="169"/>
      <c r="D626" s="150" t="s">
        <v>165</v>
      </c>
      <c r="E626" s="170" t="s">
        <v>1</v>
      </c>
      <c r="F626" s="171" t="s">
        <v>216</v>
      </c>
      <c r="H626" s="172">
        <v>273</v>
      </c>
      <c r="I626" s="173"/>
      <c r="L626" s="169"/>
      <c r="M626" s="174"/>
      <c r="T626" s="175"/>
      <c r="AT626" s="170" t="s">
        <v>165</v>
      </c>
      <c r="AU626" s="170" t="s">
        <v>89</v>
      </c>
      <c r="AV626" s="14" t="s">
        <v>158</v>
      </c>
      <c r="AW626" s="14" t="s">
        <v>35</v>
      </c>
      <c r="AX626" s="14" t="s">
        <v>87</v>
      </c>
      <c r="AY626" s="170" t="s">
        <v>141</v>
      </c>
    </row>
    <row r="627" spans="2:65" s="1" customFormat="1" ht="24.2" customHeight="1" x14ac:dyDescent="0.2">
      <c r="B627" s="32"/>
      <c r="C627" s="136" t="s">
        <v>918</v>
      </c>
      <c r="D627" s="136" t="s">
        <v>144</v>
      </c>
      <c r="E627" s="137" t="s">
        <v>919</v>
      </c>
      <c r="F627" s="138" t="s">
        <v>920</v>
      </c>
      <c r="G627" s="139" t="s">
        <v>249</v>
      </c>
      <c r="H627" s="140">
        <v>91</v>
      </c>
      <c r="I627" s="141"/>
      <c r="J627" s="142">
        <f>ROUND(I627*H627,2)</f>
        <v>0</v>
      </c>
      <c r="K627" s="138" t="s">
        <v>1</v>
      </c>
      <c r="L627" s="32"/>
      <c r="M627" s="143" t="s">
        <v>1</v>
      </c>
      <c r="N627" s="144" t="s">
        <v>44</v>
      </c>
      <c r="P627" s="145">
        <f>O627*H627</f>
        <v>0</v>
      </c>
      <c r="Q627" s="145">
        <v>1.3999999999999999E-4</v>
      </c>
      <c r="R627" s="145">
        <f>Q627*H627</f>
        <v>1.274E-2</v>
      </c>
      <c r="S627" s="145">
        <v>0</v>
      </c>
      <c r="T627" s="146">
        <f>S627*H627</f>
        <v>0</v>
      </c>
      <c r="AR627" s="147" t="s">
        <v>158</v>
      </c>
      <c r="AT627" s="147" t="s">
        <v>144</v>
      </c>
      <c r="AU627" s="147" t="s">
        <v>89</v>
      </c>
      <c r="AY627" s="17" t="s">
        <v>141</v>
      </c>
      <c r="BE627" s="148">
        <f>IF(N627="základní",J627,0)</f>
        <v>0</v>
      </c>
      <c r="BF627" s="148">
        <f>IF(N627="snížená",J627,0)</f>
        <v>0</v>
      </c>
      <c r="BG627" s="148">
        <f>IF(N627="zákl. přenesená",J627,0)</f>
        <v>0</v>
      </c>
      <c r="BH627" s="148">
        <f>IF(N627="sníž. přenesená",J627,0)</f>
        <v>0</v>
      </c>
      <c r="BI627" s="148">
        <f>IF(N627="nulová",J627,0)</f>
        <v>0</v>
      </c>
      <c r="BJ627" s="17" t="s">
        <v>87</v>
      </c>
      <c r="BK627" s="148">
        <f>ROUND(I627*H627,2)</f>
        <v>0</v>
      </c>
      <c r="BL627" s="17" t="s">
        <v>158</v>
      </c>
      <c r="BM627" s="147" t="s">
        <v>921</v>
      </c>
    </row>
    <row r="628" spans="2:65" s="1" customFormat="1" ht="19.5" x14ac:dyDescent="0.2">
      <c r="B628" s="32"/>
      <c r="D628" s="150" t="s">
        <v>212</v>
      </c>
      <c r="F628" s="166" t="s">
        <v>421</v>
      </c>
      <c r="I628" s="167"/>
      <c r="L628" s="32"/>
      <c r="M628" s="168"/>
      <c r="T628" s="56"/>
      <c r="AT628" s="17" t="s">
        <v>212</v>
      </c>
      <c r="AU628" s="17" t="s">
        <v>89</v>
      </c>
    </row>
    <row r="629" spans="2:65" s="12" customFormat="1" ht="11.25" x14ac:dyDescent="0.2">
      <c r="B629" s="149"/>
      <c r="D629" s="150" t="s">
        <v>165</v>
      </c>
      <c r="E629" s="151" t="s">
        <v>1</v>
      </c>
      <c r="F629" s="152" t="s">
        <v>922</v>
      </c>
      <c r="H629" s="153">
        <v>91</v>
      </c>
      <c r="I629" s="154"/>
      <c r="L629" s="149"/>
      <c r="M629" s="155"/>
      <c r="T629" s="156"/>
      <c r="AT629" s="151" t="s">
        <v>165</v>
      </c>
      <c r="AU629" s="151" t="s">
        <v>89</v>
      </c>
      <c r="AV629" s="12" t="s">
        <v>89</v>
      </c>
      <c r="AW629" s="12" t="s">
        <v>35</v>
      </c>
      <c r="AX629" s="12" t="s">
        <v>87</v>
      </c>
      <c r="AY629" s="151" t="s">
        <v>141</v>
      </c>
    </row>
    <row r="630" spans="2:65" s="1" customFormat="1" ht="16.5" customHeight="1" x14ac:dyDescent="0.2">
      <c r="B630" s="32"/>
      <c r="C630" s="136" t="s">
        <v>923</v>
      </c>
      <c r="D630" s="136" t="s">
        <v>144</v>
      </c>
      <c r="E630" s="137" t="s">
        <v>924</v>
      </c>
      <c r="F630" s="138" t="s">
        <v>925</v>
      </c>
      <c r="G630" s="139" t="s">
        <v>249</v>
      </c>
      <c r="H630" s="140">
        <v>182</v>
      </c>
      <c r="I630" s="141"/>
      <c r="J630" s="142">
        <f>ROUND(I630*H630,2)</f>
        <v>0</v>
      </c>
      <c r="K630" s="138" t="s">
        <v>1</v>
      </c>
      <c r="L630" s="32"/>
      <c r="M630" s="143" t="s">
        <v>1</v>
      </c>
      <c r="N630" s="144" t="s">
        <v>44</v>
      </c>
      <c r="P630" s="145">
        <f>O630*H630</f>
        <v>0</v>
      </c>
      <c r="Q630" s="145">
        <v>8.0000000000000007E-5</v>
      </c>
      <c r="R630" s="145">
        <f>Q630*H630</f>
        <v>1.4560000000000002E-2</v>
      </c>
      <c r="S630" s="145">
        <v>0</v>
      </c>
      <c r="T630" s="146">
        <f>S630*H630</f>
        <v>0</v>
      </c>
      <c r="AR630" s="147" t="s">
        <v>158</v>
      </c>
      <c r="AT630" s="147" t="s">
        <v>144</v>
      </c>
      <c r="AU630" s="147" t="s">
        <v>89</v>
      </c>
      <c r="AY630" s="17" t="s">
        <v>141</v>
      </c>
      <c r="BE630" s="148">
        <f>IF(N630="základní",J630,0)</f>
        <v>0</v>
      </c>
      <c r="BF630" s="148">
        <f>IF(N630="snížená",J630,0)</f>
        <v>0</v>
      </c>
      <c r="BG630" s="148">
        <f>IF(N630="zákl. přenesená",J630,0)</f>
        <v>0</v>
      </c>
      <c r="BH630" s="148">
        <f>IF(N630="sníž. přenesená",J630,0)</f>
        <v>0</v>
      </c>
      <c r="BI630" s="148">
        <f>IF(N630="nulová",J630,0)</f>
        <v>0</v>
      </c>
      <c r="BJ630" s="17" t="s">
        <v>87</v>
      </c>
      <c r="BK630" s="148">
        <f>ROUND(I630*H630,2)</f>
        <v>0</v>
      </c>
      <c r="BL630" s="17" t="s">
        <v>158</v>
      </c>
      <c r="BM630" s="147" t="s">
        <v>926</v>
      </c>
    </row>
    <row r="631" spans="2:65" s="1" customFormat="1" ht="29.25" x14ac:dyDescent="0.2">
      <c r="B631" s="32"/>
      <c r="D631" s="150" t="s">
        <v>212</v>
      </c>
      <c r="F631" s="166" t="s">
        <v>371</v>
      </c>
      <c r="I631" s="167"/>
      <c r="L631" s="32"/>
      <c r="M631" s="168"/>
      <c r="T631" s="56"/>
      <c r="AT631" s="17" t="s">
        <v>212</v>
      </c>
      <c r="AU631" s="17" t="s">
        <v>89</v>
      </c>
    </row>
    <row r="632" spans="2:65" s="12" customFormat="1" ht="33.75" x14ac:dyDescent="0.2">
      <c r="B632" s="149"/>
      <c r="D632" s="150" t="s">
        <v>165</v>
      </c>
      <c r="E632" s="151" t="s">
        <v>1</v>
      </c>
      <c r="F632" s="152" t="s">
        <v>917</v>
      </c>
      <c r="H632" s="153">
        <v>182</v>
      </c>
      <c r="I632" s="154"/>
      <c r="L632" s="149"/>
      <c r="M632" s="155"/>
      <c r="T632" s="156"/>
      <c r="AT632" s="151" t="s">
        <v>165</v>
      </c>
      <c r="AU632" s="151" t="s">
        <v>89</v>
      </c>
      <c r="AV632" s="12" t="s">
        <v>89</v>
      </c>
      <c r="AW632" s="12" t="s">
        <v>35</v>
      </c>
      <c r="AX632" s="12" t="s">
        <v>87</v>
      </c>
      <c r="AY632" s="151" t="s">
        <v>141</v>
      </c>
    </row>
    <row r="633" spans="2:65" s="1" customFormat="1" ht="24.2" customHeight="1" x14ac:dyDescent="0.2">
      <c r="B633" s="32"/>
      <c r="C633" s="136" t="s">
        <v>927</v>
      </c>
      <c r="D633" s="136" t="s">
        <v>144</v>
      </c>
      <c r="E633" s="137" t="s">
        <v>928</v>
      </c>
      <c r="F633" s="138" t="s">
        <v>929</v>
      </c>
      <c r="G633" s="139" t="s">
        <v>209</v>
      </c>
      <c r="H633" s="140">
        <v>186</v>
      </c>
      <c r="I633" s="141"/>
      <c r="J633" s="142">
        <f>ROUND(I633*H633,2)</f>
        <v>0</v>
      </c>
      <c r="K633" s="138" t="s">
        <v>210</v>
      </c>
      <c r="L633" s="32"/>
      <c r="M633" s="143" t="s">
        <v>1</v>
      </c>
      <c r="N633" s="144" t="s">
        <v>44</v>
      </c>
      <c r="P633" s="145">
        <f>O633*H633</f>
        <v>0</v>
      </c>
      <c r="Q633" s="145">
        <v>0</v>
      </c>
      <c r="R633" s="145">
        <f>Q633*H633</f>
        <v>0</v>
      </c>
      <c r="S633" s="145">
        <v>0.02</v>
      </c>
      <c r="T633" s="146">
        <f>S633*H633</f>
        <v>3.72</v>
      </c>
      <c r="AR633" s="147" t="s">
        <v>158</v>
      </c>
      <c r="AT633" s="147" t="s">
        <v>144</v>
      </c>
      <c r="AU633" s="147" t="s">
        <v>89</v>
      </c>
      <c r="AY633" s="17" t="s">
        <v>141</v>
      </c>
      <c r="BE633" s="148">
        <f>IF(N633="základní",J633,0)</f>
        <v>0</v>
      </c>
      <c r="BF633" s="148">
        <f>IF(N633="snížená",J633,0)</f>
        <v>0</v>
      </c>
      <c r="BG633" s="148">
        <f>IF(N633="zákl. přenesená",J633,0)</f>
        <v>0</v>
      </c>
      <c r="BH633" s="148">
        <f>IF(N633="sníž. přenesená",J633,0)</f>
        <v>0</v>
      </c>
      <c r="BI633" s="148">
        <f>IF(N633="nulová",J633,0)</f>
        <v>0</v>
      </c>
      <c r="BJ633" s="17" t="s">
        <v>87</v>
      </c>
      <c r="BK633" s="148">
        <f>ROUND(I633*H633,2)</f>
        <v>0</v>
      </c>
      <c r="BL633" s="17" t="s">
        <v>158</v>
      </c>
      <c r="BM633" s="147" t="s">
        <v>930</v>
      </c>
    </row>
    <row r="634" spans="2:65" s="1" customFormat="1" ht="29.25" x14ac:dyDescent="0.2">
      <c r="B634" s="32"/>
      <c r="D634" s="150" t="s">
        <v>212</v>
      </c>
      <c r="F634" s="166" t="s">
        <v>371</v>
      </c>
      <c r="I634" s="167"/>
      <c r="L634" s="32"/>
      <c r="M634" s="168"/>
      <c r="T634" s="56"/>
      <c r="AT634" s="17" t="s">
        <v>212</v>
      </c>
      <c r="AU634" s="17" t="s">
        <v>89</v>
      </c>
    </row>
    <row r="635" spans="2:65" s="12" customFormat="1" ht="11.25" x14ac:dyDescent="0.2">
      <c r="B635" s="149"/>
      <c r="D635" s="150" t="s">
        <v>165</v>
      </c>
      <c r="E635" s="151" t="s">
        <v>1</v>
      </c>
      <c r="F635" s="152" t="s">
        <v>246</v>
      </c>
      <c r="H635" s="153">
        <v>186</v>
      </c>
      <c r="I635" s="154"/>
      <c r="L635" s="149"/>
      <c r="M635" s="155"/>
      <c r="T635" s="156"/>
      <c r="AT635" s="151" t="s">
        <v>165</v>
      </c>
      <c r="AU635" s="151" t="s">
        <v>89</v>
      </c>
      <c r="AV635" s="12" t="s">
        <v>89</v>
      </c>
      <c r="AW635" s="12" t="s">
        <v>35</v>
      </c>
      <c r="AX635" s="12" t="s">
        <v>87</v>
      </c>
      <c r="AY635" s="151" t="s">
        <v>141</v>
      </c>
    </row>
    <row r="636" spans="2:65" s="1" customFormat="1" ht="16.5" customHeight="1" x14ac:dyDescent="0.2">
      <c r="B636" s="32"/>
      <c r="C636" s="136" t="s">
        <v>931</v>
      </c>
      <c r="D636" s="136" t="s">
        <v>144</v>
      </c>
      <c r="E636" s="137" t="s">
        <v>932</v>
      </c>
      <c r="F636" s="138" t="s">
        <v>933</v>
      </c>
      <c r="G636" s="139" t="s">
        <v>406</v>
      </c>
      <c r="H636" s="140">
        <v>2</v>
      </c>
      <c r="I636" s="141"/>
      <c r="J636" s="142">
        <f>ROUND(I636*H636,2)</f>
        <v>0</v>
      </c>
      <c r="K636" s="138" t="s">
        <v>1</v>
      </c>
      <c r="L636" s="32"/>
      <c r="M636" s="143" t="s">
        <v>1</v>
      </c>
      <c r="N636" s="144" t="s">
        <v>44</v>
      </c>
      <c r="P636" s="145">
        <f>O636*H636</f>
        <v>0</v>
      </c>
      <c r="Q636" s="145">
        <v>0</v>
      </c>
      <c r="R636" s="145">
        <f>Q636*H636</f>
        <v>0</v>
      </c>
      <c r="S636" s="145">
        <v>7.4999999999999997E-2</v>
      </c>
      <c r="T636" s="146">
        <f>S636*H636</f>
        <v>0.15</v>
      </c>
      <c r="AR636" s="147" t="s">
        <v>158</v>
      </c>
      <c r="AT636" s="147" t="s">
        <v>144</v>
      </c>
      <c r="AU636" s="147" t="s">
        <v>89</v>
      </c>
      <c r="AY636" s="17" t="s">
        <v>141</v>
      </c>
      <c r="BE636" s="148">
        <f>IF(N636="základní",J636,0)</f>
        <v>0</v>
      </c>
      <c r="BF636" s="148">
        <f>IF(N636="snížená",J636,0)</f>
        <v>0</v>
      </c>
      <c r="BG636" s="148">
        <f>IF(N636="zákl. přenesená",J636,0)</f>
        <v>0</v>
      </c>
      <c r="BH636" s="148">
        <f>IF(N636="sníž. přenesená",J636,0)</f>
        <v>0</v>
      </c>
      <c r="BI636" s="148">
        <f>IF(N636="nulová",J636,0)</f>
        <v>0</v>
      </c>
      <c r="BJ636" s="17" t="s">
        <v>87</v>
      </c>
      <c r="BK636" s="148">
        <f>ROUND(I636*H636,2)</f>
        <v>0</v>
      </c>
      <c r="BL636" s="17" t="s">
        <v>158</v>
      </c>
      <c r="BM636" s="147" t="s">
        <v>934</v>
      </c>
    </row>
    <row r="637" spans="2:65" s="1" customFormat="1" ht="19.5" x14ac:dyDescent="0.2">
      <c r="B637" s="32"/>
      <c r="D637" s="150" t="s">
        <v>212</v>
      </c>
      <c r="F637" s="166" t="s">
        <v>213</v>
      </c>
      <c r="I637" s="167"/>
      <c r="L637" s="32"/>
      <c r="M637" s="168"/>
      <c r="T637" s="56"/>
      <c r="AT637" s="17" t="s">
        <v>212</v>
      </c>
      <c r="AU637" s="17" t="s">
        <v>89</v>
      </c>
    </row>
    <row r="638" spans="2:65" s="12" customFormat="1" ht="11.25" x14ac:dyDescent="0.2">
      <c r="B638" s="149"/>
      <c r="D638" s="150" t="s">
        <v>165</v>
      </c>
      <c r="E638" s="151" t="s">
        <v>1</v>
      </c>
      <c r="F638" s="152" t="s">
        <v>935</v>
      </c>
      <c r="H638" s="153">
        <v>2</v>
      </c>
      <c r="I638" s="154"/>
      <c r="L638" s="149"/>
      <c r="M638" s="155"/>
      <c r="T638" s="156"/>
      <c r="AT638" s="151" t="s">
        <v>165</v>
      </c>
      <c r="AU638" s="151" t="s">
        <v>89</v>
      </c>
      <c r="AV638" s="12" t="s">
        <v>89</v>
      </c>
      <c r="AW638" s="12" t="s">
        <v>35</v>
      </c>
      <c r="AX638" s="12" t="s">
        <v>87</v>
      </c>
      <c r="AY638" s="151" t="s">
        <v>141</v>
      </c>
    </row>
    <row r="639" spans="2:65" s="1" customFormat="1" ht="21.75" customHeight="1" x14ac:dyDescent="0.2">
      <c r="B639" s="32"/>
      <c r="C639" s="136" t="s">
        <v>936</v>
      </c>
      <c r="D639" s="136" t="s">
        <v>144</v>
      </c>
      <c r="E639" s="137" t="s">
        <v>937</v>
      </c>
      <c r="F639" s="138" t="s">
        <v>938</v>
      </c>
      <c r="G639" s="139" t="s">
        <v>406</v>
      </c>
      <c r="H639" s="140">
        <v>1</v>
      </c>
      <c r="I639" s="141"/>
      <c r="J639" s="142">
        <f>ROUND(I639*H639,2)</f>
        <v>0</v>
      </c>
      <c r="K639" s="138" t="s">
        <v>1</v>
      </c>
      <c r="L639" s="32"/>
      <c r="M639" s="143" t="s">
        <v>1</v>
      </c>
      <c r="N639" s="144" t="s">
        <v>44</v>
      </c>
      <c r="P639" s="145">
        <f>O639*H639</f>
        <v>0</v>
      </c>
      <c r="Q639" s="145">
        <v>0</v>
      </c>
      <c r="R639" s="145">
        <f>Q639*H639</f>
        <v>0</v>
      </c>
      <c r="S639" s="145">
        <v>7.4999999999999997E-2</v>
      </c>
      <c r="T639" s="146">
        <f>S639*H639</f>
        <v>7.4999999999999997E-2</v>
      </c>
      <c r="AR639" s="147" t="s">
        <v>158</v>
      </c>
      <c r="AT639" s="147" t="s">
        <v>144</v>
      </c>
      <c r="AU639" s="147" t="s">
        <v>89</v>
      </c>
      <c r="AY639" s="17" t="s">
        <v>141</v>
      </c>
      <c r="BE639" s="148">
        <f>IF(N639="základní",J639,0)</f>
        <v>0</v>
      </c>
      <c r="BF639" s="148">
        <f>IF(N639="snížená",J639,0)</f>
        <v>0</v>
      </c>
      <c r="BG639" s="148">
        <f>IF(N639="zákl. přenesená",J639,0)</f>
        <v>0</v>
      </c>
      <c r="BH639" s="148">
        <f>IF(N639="sníž. přenesená",J639,0)</f>
        <v>0</v>
      </c>
      <c r="BI639" s="148">
        <f>IF(N639="nulová",J639,0)</f>
        <v>0</v>
      </c>
      <c r="BJ639" s="17" t="s">
        <v>87</v>
      </c>
      <c r="BK639" s="148">
        <f>ROUND(I639*H639,2)</f>
        <v>0</v>
      </c>
      <c r="BL639" s="17" t="s">
        <v>158</v>
      </c>
      <c r="BM639" s="147" t="s">
        <v>939</v>
      </c>
    </row>
    <row r="640" spans="2:65" s="1" customFormat="1" ht="19.5" x14ac:dyDescent="0.2">
      <c r="B640" s="32"/>
      <c r="D640" s="150" t="s">
        <v>212</v>
      </c>
      <c r="F640" s="166" t="s">
        <v>213</v>
      </c>
      <c r="I640" s="167"/>
      <c r="L640" s="32"/>
      <c r="M640" s="168"/>
      <c r="T640" s="56"/>
      <c r="AT640" s="17" t="s">
        <v>212</v>
      </c>
      <c r="AU640" s="17" t="s">
        <v>89</v>
      </c>
    </row>
    <row r="641" spans="2:65" s="12" customFormat="1" ht="11.25" x14ac:dyDescent="0.2">
      <c r="B641" s="149"/>
      <c r="D641" s="150" t="s">
        <v>165</v>
      </c>
      <c r="E641" s="151" t="s">
        <v>1</v>
      </c>
      <c r="F641" s="152" t="s">
        <v>940</v>
      </c>
      <c r="H641" s="153">
        <v>1</v>
      </c>
      <c r="I641" s="154"/>
      <c r="L641" s="149"/>
      <c r="M641" s="155"/>
      <c r="T641" s="156"/>
      <c r="AT641" s="151" t="s">
        <v>165</v>
      </c>
      <c r="AU641" s="151" t="s">
        <v>89</v>
      </c>
      <c r="AV641" s="12" t="s">
        <v>89</v>
      </c>
      <c r="AW641" s="12" t="s">
        <v>35</v>
      </c>
      <c r="AX641" s="12" t="s">
        <v>87</v>
      </c>
      <c r="AY641" s="151" t="s">
        <v>141</v>
      </c>
    </row>
    <row r="642" spans="2:65" s="1" customFormat="1" ht="24.2" customHeight="1" x14ac:dyDescent="0.2">
      <c r="B642" s="32"/>
      <c r="C642" s="136" t="s">
        <v>941</v>
      </c>
      <c r="D642" s="136" t="s">
        <v>144</v>
      </c>
      <c r="E642" s="137" t="s">
        <v>942</v>
      </c>
      <c r="F642" s="138" t="s">
        <v>943</v>
      </c>
      <c r="G642" s="139" t="s">
        <v>406</v>
      </c>
      <c r="H642" s="140">
        <v>8</v>
      </c>
      <c r="I642" s="141"/>
      <c r="J642" s="142">
        <f>ROUND(I642*H642,2)</f>
        <v>0</v>
      </c>
      <c r="K642" s="138" t="s">
        <v>210</v>
      </c>
      <c r="L642" s="32"/>
      <c r="M642" s="143" t="s">
        <v>1</v>
      </c>
      <c r="N642" s="144" t="s">
        <v>44</v>
      </c>
      <c r="P642" s="145">
        <f>O642*H642</f>
        <v>0</v>
      </c>
      <c r="Q642" s="145">
        <v>0</v>
      </c>
      <c r="R642" s="145">
        <f>Q642*H642</f>
        <v>0</v>
      </c>
      <c r="S642" s="145">
        <v>5.1999999999999998E-2</v>
      </c>
      <c r="T642" s="146">
        <f>S642*H642</f>
        <v>0.41599999999999998</v>
      </c>
      <c r="AR642" s="147" t="s">
        <v>158</v>
      </c>
      <c r="AT642" s="147" t="s">
        <v>144</v>
      </c>
      <c r="AU642" s="147" t="s">
        <v>89</v>
      </c>
      <c r="AY642" s="17" t="s">
        <v>141</v>
      </c>
      <c r="BE642" s="148">
        <f>IF(N642="základní",J642,0)</f>
        <v>0</v>
      </c>
      <c r="BF642" s="148">
        <f>IF(N642="snížená",J642,0)</f>
        <v>0</v>
      </c>
      <c r="BG642" s="148">
        <f>IF(N642="zákl. přenesená",J642,0)</f>
        <v>0</v>
      </c>
      <c r="BH642" s="148">
        <f>IF(N642="sníž. přenesená",J642,0)</f>
        <v>0</v>
      </c>
      <c r="BI642" s="148">
        <f>IF(N642="nulová",J642,0)</f>
        <v>0</v>
      </c>
      <c r="BJ642" s="17" t="s">
        <v>87</v>
      </c>
      <c r="BK642" s="148">
        <f>ROUND(I642*H642,2)</f>
        <v>0</v>
      </c>
      <c r="BL642" s="17" t="s">
        <v>158</v>
      </c>
      <c r="BM642" s="147" t="s">
        <v>944</v>
      </c>
    </row>
    <row r="643" spans="2:65" s="1" customFormat="1" ht="19.5" x14ac:dyDescent="0.2">
      <c r="B643" s="32"/>
      <c r="D643" s="150" t="s">
        <v>212</v>
      </c>
      <c r="F643" s="166" t="s">
        <v>213</v>
      </c>
      <c r="I643" s="167"/>
      <c r="L643" s="32"/>
      <c r="M643" s="168"/>
      <c r="T643" s="56"/>
      <c r="AT643" s="17" t="s">
        <v>212</v>
      </c>
      <c r="AU643" s="17" t="s">
        <v>89</v>
      </c>
    </row>
    <row r="644" spans="2:65" s="12" customFormat="1" ht="22.5" x14ac:dyDescent="0.2">
      <c r="B644" s="149"/>
      <c r="D644" s="150" t="s">
        <v>165</v>
      </c>
      <c r="E644" s="151" t="s">
        <v>1</v>
      </c>
      <c r="F644" s="152" t="s">
        <v>945</v>
      </c>
      <c r="H644" s="153">
        <v>1</v>
      </c>
      <c r="I644" s="154"/>
      <c r="L644" s="149"/>
      <c r="M644" s="155"/>
      <c r="T644" s="156"/>
      <c r="AT644" s="151" t="s">
        <v>165</v>
      </c>
      <c r="AU644" s="151" t="s">
        <v>89</v>
      </c>
      <c r="AV644" s="12" t="s">
        <v>89</v>
      </c>
      <c r="AW644" s="12" t="s">
        <v>35</v>
      </c>
      <c r="AX644" s="12" t="s">
        <v>79</v>
      </c>
      <c r="AY644" s="151" t="s">
        <v>141</v>
      </c>
    </row>
    <row r="645" spans="2:65" s="12" customFormat="1" ht="22.5" x14ac:dyDescent="0.2">
      <c r="B645" s="149"/>
      <c r="D645" s="150" t="s">
        <v>165</v>
      </c>
      <c r="E645" s="151" t="s">
        <v>1</v>
      </c>
      <c r="F645" s="152" t="s">
        <v>946</v>
      </c>
      <c r="H645" s="153">
        <v>1</v>
      </c>
      <c r="I645" s="154"/>
      <c r="L645" s="149"/>
      <c r="M645" s="155"/>
      <c r="T645" s="156"/>
      <c r="AT645" s="151" t="s">
        <v>165</v>
      </c>
      <c r="AU645" s="151" t="s">
        <v>89</v>
      </c>
      <c r="AV645" s="12" t="s">
        <v>89</v>
      </c>
      <c r="AW645" s="12" t="s">
        <v>35</v>
      </c>
      <c r="AX645" s="12" t="s">
        <v>79</v>
      </c>
      <c r="AY645" s="151" t="s">
        <v>141</v>
      </c>
    </row>
    <row r="646" spans="2:65" s="12" customFormat="1" ht="33.75" x14ac:dyDescent="0.2">
      <c r="B646" s="149"/>
      <c r="D646" s="150" t="s">
        <v>165</v>
      </c>
      <c r="E646" s="151" t="s">
        <v>1</v>
      </c>
      <c r="F646" s="152" t="s">
        <v>947</v>
      </c>
      <c r="H646" s="153">
        <v>1</v>
      </c>
      <c r="I646" s="154"/>
      <c r="L646" s="149"/>
      <c r="M646" s="155"/>
      <c r="T646" s="156"/>
      <c r="AT646" s="151" t="s">
        <v>165</v>
      </c>
      <c r="AU646" s="151" t="s">
        <v>89</v>
      </c>
      <c r="AV646" s="12" t="s">
        <v>89</v>
      </c>
      <c r="AW646" s="12" t="s">
        <v>35</v>
      </c>
      <c r="AX646" s="12" t="s">
        <v>79</v>
      </c>
      <c r="AY646" s="151" t="s">
        <v>141</v>
      </c>
    </row>
    <row r="647" spans="2:65" s="12" customFormat="1" ht="22.5" x14ac:dyDescent="0.2">
      <c r="B647" s="149"/>
      <c r="D647" s="150" t="s">
        <v>165</v>
      </c>
      <c r="E647" s="151" t="s">
        <v>1</v>
      </c>
      <c r="F647" s="152" t="s">
        <v>948</v>
      </c>
      <c r="H647" s="153">
        <v>1</v>
      </c>
      <c r="I647" s="154"/>
      <c r="L647" s="149"/>
      <c r="M647" s="155"/>
      <c r="T647" s="156"/>
      <c r="AT647" s="151" t="s">
        <v>165</v>
      </c>
      <c r="AU647" s="151" t="s">
        <v>89</v>
      </c>
      <c r="AV647" s="12" t="s">
        <v>89</v>
      </c>
      <c r="AW647" s="12" t="s">
        <v>35</v>
      </c>
      <c r="AX647" s="12" t="s">
        <v>79</v>
      </c>
      <c r="AY647" s="151" t="s">
        <v>141</v>
      </c>
    </row>
    <row r="648" spans="2:65" s="12" customFormat="1" ht="22.5" x14ac:dyDescent="0.2">
      <c r="B648" s="149"/>
      <c r="D648" s="150" t="s">
        <v>165</v>
      </c>
      <c r="E648" s="151" t="s">
        <v>1</v>
      </c>
      <c r="F648" s="152" t="s">
        <v>949</v>
      </c>
      <c r="H648" s="153">
        <v>1</v>
      </c>
      <c r="I648" s="154"/>
      <c r="L648" s="149"/>
      <c r="M648" s="155"/>
      <c r="T648" s="156"/>
      <c r="AT648" s="151" t="s">
        <v>165</v>
      </c>
      <c r="AU648" s="151" t="s">
        <v>89</v>
      </c>
      <c r="AV648" s="12" t="s">
        <v>89</v>
      </c>
      <c r="AW648" s="12" t="s">
        <v>35</v>
      </c>
      <c r="AX648" s="12" t="s">
        <v>79</v>
      </c>
      <c r="AY648" s="151" t="s">
        <v>141</v>
      </c>
    </row>
    <row r="649" spans="2:65" s="12" customFormat="1" ht="22.5" x14ac:dyDescent="0.2">
      <c r="B649" s="149"/>
      <c r="D649" s="150" t="s">
        <v>165</v>
      </c>
      <c r="E649" s="151" t="s">
        <v>1</v>
      </c>
      <c r="F649" s="152" t="s">
        <v>950</v>
      </c>
      <c r="H649" s="153">
        <v>1</v>
      </c>
      <c r="I649" s="154"/>
      <c r="L649" s="149"/>
      <c r="M649" s="155"/>
      <c r="T649" s="156"/>
      <c r="AT649" s="151" t="s">
        <v>165</v>
      </c>
      <c r="AU649" s="151" t="s">
        <v>89</v>
      </c>
      <c r="AV649" s="12" t="s">
        <v>89</v>
      </c>
      <c r="AW649" s="12" t="s">
        <v>35</v>
      </c>
      <c r="AX649" s="12" t="s">
        <v>79</v>
      </c>
      <c r="AY649" s="151" t="s">
        <v>141</v>
      </c>
    </row>
    <row r="650" spans="2:65" s="12" customFormat="1" ht="22.5" x14ac:dyDescent="0.2">
      <c r="B650" s="149"/>
      <c r="D650" s="150" t="s">
        <v>165</v>
      </c>
      <c r="E650" s="151" t="s">
        <v>1</v>
      </c>
      <c r="F650" s="152" t="s">
        <v>951</v>
      </c>
      <c r="H650" s="153">
        <v>1</v>
      </c>
      <c r="I650" s="154"/>
      <c r="L650" s="149"/>
      <c r="M650" s="155"/>
      <c r="T650" s="156"/>
      <c r="AT650" s="151" t="s">
        <v>165</v>
      </c>
      <c r="AU650" s="151" t="s">
        <v>89</v>
      </c>
      <c r="AV650" s="12" t="s">
        <v>89</v>
      </c>
      <c r="AW650" s="12" t="s">
        <v>35</v>
      </c>
      <c r="AX650" s="12" t="s">
        <v>79</v>
      </c>
      <c r="AY650" s="151" t="s">
        <v>141</v>
      </c>
    </row>
    <row r="651" spans="2:65" s="12" customFormat="1" ht="22.5" x14ac:dyDescent="0.2">
      <c r="B651" s="149"/>
      <c r="D651" s="150" t="s">
        <v>165</v>
      </c>
      <c r="E651" s="151" t="s">
        <v>1</v>
      </c>
      <c r="F651" s="152" t="s">
        <v>952</v>
      </c>
      <c r="H651" s="153">
        <v>1</v>
      </c>
      <c r="I651" s="154"/>
      <c r="L651" s="149"/>
      <c r="M651" s="155"/>
      <c r="T651" s="156"/>
      <c r="AT651" s="151" t="s">
        <v>165</v>
      </c>
      <c r="AU651" s="151" t="s">
        <v>89</v>
      </c>
      <c r="AV651" s="12" t="s">
        <v>89</v>
      </c>
      <c r="AW651" s="12" t="s">
        <v>35</v>
      </c>
      <c r="AX651" s="12" t="s">
        <v>79</v>
      </c>
      <c r="AY651" s="151" t="s">
        <v>141</v>
      </c>
    </row>
    <row r="652" spans="2:65" s="14" customFormat="1" ht="11.25" x14ac:dyDescent="0.2">
      <c r="B652" s="169"/>
      <c r="D652" s="150" t="s">
        <v>165</v>
      </c>
      <c r="E652" s="170" t="s">
        <v>1</v>
      </c>
      <c r="F652" s="171" t="s">
        <v>216</v>
      </c>
      <c r="H652" s="172">
        <v>8</v>
      </c>
      <c r="I652" s="173"/>
      <c r="L652" s="169"/>
      <c r="M652" s="174"/>
      <c r="T652" s="175"/>
      <c r="AT652" s="170" t="s">
        <v>165</v>
      </c>
      <c r="AU652" s="170" t="s">
        <v>89</v>
      </c>
      <c r="AV652" s="14" t="s">
        <v>158</v>
      </c>
      <c r="AW652" s="14" t="s">
        <v>35</v>
      </c>
      <c r="AX652" s="14" t="s">
        <v>87</v>
      </c>
      <c r="AY652" s="170" t="s">
        <v>141</v>
      </c>
    </row>
    <row r="653" spans="2:65" s="1" customFormat="1" ht="24.2" customHeight="1" x14ac:dyDescent="0.2">
      <c r="B653" s="32"/>
      <c r="C653" s="136" t="s">
        <v>953</v>
      </c>
      <c r="D653" s="136" t="s">
        <v>144</v>
      </c>
      <c r="E653" s="137" t="s">
        <v>954</v>
      </c>
      <c r="F653" s="138" t="s">
        <v>955</v>
      </c>
      <c r="G653" s="139" t="s">
        <v>209</v>
      </c>
      <c r="H653" s="140">
        <v>2</v>
      </c>
      <c r="I653" s="141"/>
      <c r="J653" s="142">
        <f>ROUND(I653*H653,2)</f>
        <v>0</v>
      </c>
      <c r="K653" s="138" t="s">
        <v>210</v>
      </c>
      <c r="L653" s="32"/>
      <c r="M653" s="143" t="s">
        <v>1</v>
      </c>
      <c r="N653" s="144" t="s">
        <v>44</v>
      </c>
      <c r="P653" s="145">
        <f>O653*H653</f>
        <v>0</v>
      </c>
      <c r="Q653" s="145">
        <v>0</v>
      </c>
      <c r="R653" s="145">
        <f>Q653*H653</f>
        <v>0</v>
      </c>
      <c r="S653" s="145">
        <v>0</v>
      </c>
      <c r="T653" s="146">
        <f>S653*H653</f>
        <v>0</v>
      </c>
      <c r="AR653" s="147" t="s">
        <v>158</v>
      </c>
      <c r="AT653" s="147" t="s">
        <v>144</v>
      </c>
      <c r="AU653" s="147" t="s">
        <v>89</v>
      </c>
      <c r="AY653" s="17" t="s">
        <v>141</v>
      </c>
      <c r="BE653" s="148">
        <f>IF(N653="základní",J653,0)</f>
        <v>0</v>
      </c>
      <c r="BF653" s="148">
        <f>IF(N653="snížená",J653,0)</f>
        <v>0</v>
      </c>
      <c r="BG653" s="148">
        <f>IF(N653="zákl. přenesená",J653,0)</f>
        <v>0</v>
      </c>
      <c r="BH653" s="148">
        <f>IF(N653="sníž. přenesená",J653,0)</f>
        <v>0</v>
      </c>
      <c r="BI653" s="148">
        <f>IF(N653="nulová",J653,0)</f>
        <v>0</v>
      </c>
      <c r="BJ653" s="17" t="s">
        <v>87</v>
      </c>
      <c r="BK653" s="148">
        <f>ROUND(I653*H653,2)</f>
        <v>0</v>
      </c>
      <c r="BL653" s="17" t="s">
        <v>158</v>
      </c>
      <c r="BM653" s="147" t="s">
        <v>956</v>
      </c>
    </row>
    <row r="654" spans="2:65" s="1" customFormat="1" ht="29.25" x14ac:dyDescent="0.2">
      <c r="B654" s="32"/>
      <c r="D654" s="150" t="s">
        <v>212</v>
      </c>
      <c r="F654" s="166" t="s">
        <v>371</v>
      </c>
      <c r="I654" s="167"/>
      <c r="L654" s="32"/>
      <c r="M654" s="168"/>
      <c r="T654" s="56"/>
      <c r="AT654" s="17" t="s">
        <v>212</v>
      </c>
      <c r="AU654" s="17" t="s">
        <v>89</v>
      </c>
    </row>
    <row r="655" spans="2:65" s="12" customFormat="1" ht="22.5" x14ac:dyDescent="0.2">
      <c r="B655" s="149"/>
      <c r="D655" s="150" t="s">
        <v>165</v>
      </c>
      <c r="E655" s="151" t="s">
        <v>1</v>
      </c>
      <c r="F655" s="152" t="s">
        <v>221</v>
      </c>
      <c r="H655" s="153">
        <v>2</v>
      </c>
      <c r="I655" s="154"/>
      <c r="L655" s="149"/>
      <c r="M655" s="155"/>
      <c r="T655" s="156"/>
      <c r="AT655" s="151" t="s">
        <v>165</v>
      </c>
      <c r="AU655" s="151" t="s">
        <v>89</v>
      </c>
      <c r="AV655" s="12" t="s">
        <v>89</v>
      </c>
      <c r="AW655" s="12" t="s">
        <v>35</v>
      </c>
      <c r="AX655" s="12" t="s">
        <v>87</v>
      </c>
      <c r="AY655" s="151" t="s">
        <v>141</v>
      </c>
    </row>
    <row r="656" spans="2:65" s="11" customFormat="1" ht="22.9" customHeight="1" x14ac:dyDescent="0.2">
      <c r="B656" s="124"/>
      <c r="D656" s="125" t="s">
        <v>78</v>
      </c>
      <c r="E656" s="134" t="s">
        <v>957</v>
      </c>
      <c r="F656" s="134" t="s">
        <v>958</v>
      </c>
      <c r="I656" s="127"/>
      <c r="J656" s="135">
        <f>BK656</f>
        <v>0</v>
      </c>
      <c r="L656" s="124"/>
      <c r="M656" s="129"/>
      <c r="P656" s="130">
        <f>SUM(P657:P689)</f>
        <v>0</v>
      </c>
      <c r="R656" s="130">
        <f>SUM(R657:R689)</f>
        <v>0</v>
      </c>
      <c r="T656" s="131">
        <f>SUM(T657:T689)</f>
        <v>0</v>
      </c>
      <c r="AR656" s="125" t="s">
        <v>87</v>
      </c>
      <c r="AT656" s="132" t="s">
        <v>78</v>
      </c>
      <c r="AU656" s="132" t="s">
        <v>87</v>
      </c>
      <c r="AY656" s="125" t="s">
        <v>141</v>
      </c>
      <c r="BK656" s="133">
        <f>SUM(BK657:BK689)</f>
        <v>0</v>
      </c>
    </row>
    <row r="657" spans="2:65" s="1" customFormat="1" ht="21.75" customHeight="1" x14ac:dyDescent="0.2">
      <c r="B657" s="32"/>
      <c r="C657" s="136" t="s">
        <v>959</v>
      </c>
      <c r="D657" s="136" t="s">
        <v>144</v>
      </c>
      <c r="E657" s="137" t="s">
        <v>960</v>
      </c>
      <c r="F657" s="138" t="s">
        <v>961</v>
      </c>
      <c r="G657" s="139" t="s">
        <v>340</v>
      </c>
      <c r="H657" s="140">
        <v>884.26099999999997</v>
      </c>
      <c r="I657" s="141"/>
      <c r="J657" s="142">
        <f>ROUND(I657*H657,2)</f>
        <v>0</v>
      </c>
      <c r="K657" s="138" t="s">
        <v>210</v>
      </c>
      <c r="L657" s="32"/>
      <c r="M657" s="143" t="s">
        <v>1</v>
      </c>
      <c r="N657" s="144" t="s">
        <v>44</v>
      </c>
      <c r="P657" s="145">
        <f>O657*H657</f>
        <v>0</v>
      </c>
      <c r="Q657" s="145">
        <v>0</v>
      </c>
      <c r="R657" s="145">
        <f>Q657*H657</f>
        <v>0</v>
      </c>
      <c r="S657" s="145">
        <v>0</v>
      </c>
      <c r="T657" s="146">
        <f>S657*H657</f>
        <v>0</v>
      </c>
      <c r="AR657" s="147" t="s">
        <v>158</v>
      </c>
      <c r="AT657" s="147" t="s">
        <v>144</v>
      </c>
      <c r="AU657" s="147" t="s">
        <v>89</v>
      </c>
      <c r="AY657" s="17" t="s">
        <v>141</v>
      </c>
      <c r="BE657" s="148">
        <f>IF(N657="základní",J657,0)</f>
        <v>0</v>
      </c>
      <c r="BF657" s="148">
        <f>IF(N657="snížená",J657,0)</f>
        <v>0</v>
      </c>
      <c r="BG657" s="148">
        <f>IF(N657="zákl. přenesená",J657,0)</f>
        <v>0</v>
      </c>
      <c r="BH657" s="148">
        <f>IF(N657="sníž. přenesená",J657,0)</f>
        <v>0</v>
      </c>
      <c r="BI657" s="148">
        <f>IF(N657="nulová",J657,0)</f>
        <v>0</v>
      </c>
      <c r="BJ657" s="17" t="s">
        <v>87</v>
      </c>
      <c r="BK657" s="148">
        <f>ROUND(I657*H657,2)</f>
        <v>0</v>
      </c>
      <c r="BL657" s="17" t="s">
        <v>158</v>
      </c>
      <c r="BM657" s="147" t="s">
        <v>962</v>
      </c>
    </row>
    <row r="658" spans="2:65" s="12" customFormat="1" ht="11.25" x14ac:dyDescent="0.2">
      <c r="B658" s="149"/>
      <c r="D658" s="150" t="s">
        <v>165</v>
      </c>
      <c r="E658" s="151" t="s">
        <v>1</v>
      </c>
      <c r="F658" s="152" t="s">
        <v>963</v>
      </c>
      <c r="H658" s="153">
        <v>620.28599999999994</v>
      </c>
      <c r="I658" s="154"/>
      <c r="L658" s="149"/>
      <c r="M658" s="155"/>
      <c r="T658" s="156"/>
      <c r="AT658" s="151" t="s">
        <v>165</v>
      </c>
      <c r="AU658" s="151" t="s">
        <v>89</v>
      </c>
      <c r="AV658" s="12" t="s">
        <v>89</v>
      </c>
      <c r="AW658" s="12" t="s">
        <v>35</v>
      </c>
      <c r="AX658" s="12" t="s">
        <v>79</v>
      </c>
      <c r="AY658" s="151" t="s">
        <v>141</v>
      </c>
    </row>
    <row r="659" spans="2:65" s="12" customFormat="1" ht="11.25" x14ac:dyDescent="0.2">
      <c r="B659" s="149"/>
      <c r="D659" s="150" t="s">
        <v>165</v>
      </c>
      <c r="E659" s="151" t="s">
        <v>1</v>
      </c>
      <c r="F659" s="152" t="s">
        <v>964</v>
      </c>
      <c r="H659" s="153">
        <v>223.155</v>
      </c>
      <c r="I659" s="154"/>
      <c r="L659" s="149"/>
      <c r="M659" s="155"/>
      <c r="T659" s="156"/>
      <c r="AT659" s="151" t="s">
        <v>165</v>
      </c>
      <c r="AU659" s="151" t="s">
        <v>89</v>
      </c>
      <c r="AV659" s="12" t="s">
        <v>89</v>
      </c>
      <c r="AW659" s="12" t="s">
        <v>35</v>
      </c>
      <c r="AX659" s="12" t="s">
        <v>79</v>
      </c>
      <c r="AY659" s="151" t="s">
        <v>141</v>
      </c>
    </row>
    <row r="660" spans="2:65" s="12" customFormat="1" ht="11.25" x14ac:dyDescent="0.2">
      <c r="B660" s="149"/>
      <c r="D660" s="150" t="s">
        <v>165</v>
      </c>
      <c r="E660" s="151" t="s">
        <v>1</v>
      </c>
      <c r="F660" s="152" t="s">
        <v>965</v>
      </c>
      <c r="H660" s="153">
        <v>40.82</v>
      </c>
      <c r="I660" s="154"/>
      <c r="L660" s="149"/>
      <c r="M660" s="155"/>
      <c r="T660" s="156"/>
      <c r="AT660" s="151" t="s">
        <v>165</v>
      </c>
      <c r="AU660" s="151" t="s">
        <v>89</v>
      </c>
      <c r="AV660" s="12" t="s">
        <v>89</v>
      </c>
      <c r="AW660" s="12" t="s">
        <v>35</v>
      </c>
      <c r="AX660" s="12" t="s">
        <v>79</v>
      </c>
      <c r="AY660" s="151" t="s">
        <v>141</v>
      </c>
    </row>
    <row r="661" spans="2:65" s="14" customFormat="1" ht="11.25" x14ac:dyDescent="0.2">
      <c r="B661" s="169"/>
      <c r="D661" s="150" t="s">
        <v>165</v>
      </c>
      <c r="E661" s="170" t="s">
        <v>1</v>
      </c>
      <c r="F661" s="171" t="s">
        <v>216</v>
      </c>
      <c r="H661" s="172">
        <v>884.26099999999997</v>
      </c>
      <c r="I661" s="173"/>
      <c r="L661" s="169"/>
      <c r="M661" s="174"/>
      <c r="T661" s="175"/>
      <c r="AT661" s="170" t="s">
        <v>165</v>
      </c>
      <c r="AU661" s="170" t="s">
        <v>89</v>
      </c>
      <c r="AV661" s="14" t="s">
        <v>158</v>
      </c>
      <c r="AW661" s="14" t="s">
        <v>35</v>
      </c>
      <c r="AX661" s="14" t="s">
        <v>87</v>
      </c>
      <c r="AY661" s="170" t="s">
        <v>141</v>
      </c>
    </row>
    <row r="662" spans="2:65" s="1" customFormat="1" ht="24.2" customHeight="1" x14ac:dyDescent="0.2">
      <c r="B662" s="32"/>
      <c r="C662" s="136" t="s">
        <v>966</v>
      </c>
      <c r="D662" s="136" t="s">
        <v>144</v>
      </c>
      <c r="E662" s="137" t="s">
        <v>967</v>
      </c>
      <c r="F662" s="138" t="s">
        <v>968</v>
      </c>
      <c r="G662" s="139" t="s">
        <v>340</v>
      </c>
      <c r="H662" s="140">
        <v>7958.3490000000002</v>
      </c>
      <c r="I662" s="141"/>
      <c r="J662" s="142">
        <f>ROUND(I662*H662,2)</f>
        <v>0</v>
      </c>
      <c r="K662" s="138" t="s">
        <v>210</v>
      </c>
      <c r="L662" s="32"/>
      <c r="M662" s="143" t="s">
        <v>1</v>
      </c>
      <c r="N662" s="144" t="s">
        <v>44</v>
      </c>
      <c r="P662" s="145">
        <f>O662*H662</f>
        <v>0</v>
      </c>
      <c r="Q662" s="145">
        <v>0</v>
      </c>
      <c r="R662" s="145">
        <f>Q662*H662</f>
        <v>0</v>
      </c>
      <c r="S662" s="145">
        <v>0</v>
      </c>
      <c r="T662" s="146">
        <f>S662*H662</f>
        <v>0</v>
      </c>
      <c r="AR662" s="147" t="s">
        <v>158</v>
      </c>
      <c r="AT662" s="147" t="s">
        <v>144</v>
      </c>
      <c r="AU662" s="147" t="s">
        <v>89</v>
      </c>
      <c r="AY662" s="17" t="s">
        <v>141</v>
      </c>
      <c r="BE662" s="148">
        <f>IF(N662="základní",J662,0)</f>
        <v>0</v>
      </c>
      <c r="BF662" s="148">
        <f>IF(N662="snížená",J662,0)</f>
        <v>0</v>
      </c>
      <c r="BG662" s="148">
        <f>IF(N662="zákl. přenesená",J662,0)</f>
        <v>0</v>
      </c>
      <c r="BH662" s="148">
        <f>IF(N662="sníž. přenesená",J662,0)</f>
        <v>0</v>
      </c>
      <c r="BI662" s="148">
        <f>IF(N662="nulová",J662,0)</f>
        <v>0</v>
      </c>
      <c r="BJ662" s="17" t="s">
        <v>87</v>
      </c>
      <c r="BK662" s="148">
        <f>ROUND(I662*H662,2)</f>
        <v>0</v>
      </c>
      <c r="BL662" s="17" t="s">
        <v>158</v>
      </c>
      <c r="BM662" s="147" t="s">
        <v>969</v>
      </c>
    </row>
    <row r="663" spans="2:65" s="12" customFormat="1" ht="11.25" x14ac:dyDescent="0.2">
      <c r="B663" s="149"/>
      <c r="D663" s="150" t="s">
        <v>165</v>
      </c>
      <c r="E663" s="151" t="s">
        <v>1</v>
      </c>
      <c r="F663" s="152" t="s">
        <v>970</v>
      </c>
      <c r="H663" s="153">
        <v>7958.3490000000002</v>
      </c>
      <c r="I663" s="154"/>
      <c r="L663" s="149"/>
      <c r="M663" s="155"/>
      <c r="T663" s="156"/>
      <c r="AT663" s="151" t="s">
        <v>165</v>
      </c>
      <c r="AU663" s="151" t="s">
        <v>89</v>
      </c>
      <c r="AV663" s="12" t="s">
        <v>89</v>
      </c>
      <c r="AW663" s="12" t="s">
        <v>35</v>
      </c>
      <c r="AX663" s="12" t="s">
        <v>87</v>
      </c>
      <c r="AY663" s="151" t="s">
        <v>141</v>
      </c>
    </row>
    <row r="664" spans="2:65" s="1" customFormat="1" ht="21.75" customHeight="1" x14ac:dyDescent="0.2">
      <c r="B664" s="32"/>
      <c r="C664" s="136" t="s">
        <v>971</v>
      </c>
      <c r="D664" s="136" t="s">
        <v>144</v>
      </c>
      <c r="E664" s="137" t="s">
        <v>972</v>
      </c>
      <c r="F664" s="138" t="s">
        <v>973</v>
      </c>
      <c r="G664" s="139" t="s">
        <v>340</v>
      </c>
      <c r="H664" s="140">
        <v>6.12</v>
      </c>
      <c r="I664" s="141"/>
      <c r="J664" s="142">
        <f>ROUND(I664*H664,2)</f>
        <v>0</v>
      </c>
      <c r="K664" s="138" t="s">
        <v>210</v>
      </c>
      <c r="L664" s="32"/>
      <c r="M664" s="143" t="s">
        <v>1</v>
      </c>
      <c r="N664" s="144" t="s">
        <v>44</v>
      </c>
      <c r="P664" s="145">
        <f>O664*H664</f>
        <v>0</v>
      </c>
      <c r="Q664" s="145">
        <v>0</v>
      </c>
      <c r="R664" s="145">
        <f>Q664*H664</f>
        <v>0</v>
      </c>
      <c r="S664" s="145">
        <v>0</v>
      </c>
      <c r="T664" s="146">
        <f>S664*H664</f>
        <v>0</v>
      </c>
      <c r="AR664" s="147" t="s">
        <v>158</v>
      </c>
      <c r="AT664" s="147" t="s">
        <v>144</v>
      </c>
      <c r="AU664" s="147" t="s">
        <v>89</v>
      </c>
      <c r="AY664" s="17" t="s">
        <v>141</v>
      </c>
      <c r="BE664" s="148">
        <f>IF(N664="základní",J664,0)</f>
        <v>0</v>
      </c>
      <c r="BF664" s="148">
        <f>IF(N664="snížená",J664,0)</f>
        <v>0</v>
      </c>
      <c r="BG664" s="148">
        <f>IF(N664="zákl. přenesená",J664,0)</f>
        <v>0</v>
      </c>
      <c r="BH664" s="148">
        <f>IF(N664="sníž. přenesená",J664,0)</f>
        <v>0</v>
      </c>
      <c r="BI664" s="148">
        <f>IF(N664="nulová",J664,0)</f>
        <v>0</v>
      </c>
      <c r="BJ664" s="17" t="s">
        <v>87</v>
      </c>
      <c r="BK664" s="148">
        <f>ROUND(I664*H664,2)</f>
        <v>0</v>
      </c>
      <c r="BL664" s="17" t="s">
        <v>158</v>
      </c>
      <c r="BM664" s="147" t="s">
        <v>974</v>
      </c>
    </row>
    <row r="665" spans="2:65" s="12" customFormat="1" ht="11.25" x14ac:dyDescent="0.2">
      <c r="B665" s="149"/>
      <c r="D665" s="150" t="s">
        <v>165</v>
      </c>
      <c r="E665" s="151" t="s">
        <v>1</v>
      </c>
      <c r="F665" s="152" t="s">
        <v>975</v>
      </c>
      <c r="H665" s="153">
        <v>4.59</v>
      </c>
      <c r="I665" s="154"/>
      <c r="L665" s="149"/>
      <c r="M665" s="155"/>
      <c r="T665" s="156"/>
      <c r="AT665" s="151" t="s">
        <v>165</v>
      </c>
      <c r="AU665" s="151" t="s">
        <v>89</v>
      </c>
      <c r="AV665" s="12" t="s">
        <v>89</v>
      </c>
      <c r="AW665" s="12" t="s">
        <v>35</v>
      </c>
      <c r="AX665" s="12" t="s">
        <v>79</v>
      </c>
      <c r="AY665" s="151" t="s">
        <v>141</v>
      </c>
    </row>
    <row r="666" spans="2:65" s="12" customFormat="1" ht="11.25" x14ac:dyDescent="0.2">
      <c r="B666" s="149"/>
      <c r="D666" s="150" t="s">
        <v>165</v>
      </c>
      <c r="E666" s="151" t="s">
        <v>1</v>
      </c>
      <c r="F666" s="152" t="s">
        <v>976</v>
      </c>
      <c r="H666" s="153">
        <v>1.53</v>
      </c>
      <c r="I666" s="154"/>
      <c r="L666" s="149"/>
      <c r="M666" s="155"/>
      <c r="T666" s="156"/>
      <c r="AT666" s="151" t="s">
        <v>165</v>
      </c>
      <c r="AU666" s="151" t="s">
        <v>89</v>
      </c>
      <c r="AV666" s="12" t="s">
        <v>89</v>
      </c>
      <c r="AW666" s="12" t="s">
        <v>35</v>
      </c>
      <c r="AX666" s="12" t="s">
        <v>79</v>
      </c>
      <c r="AY666" s="151" t="s">
        <v>141</v>
      </c>
    </row>
    <row r="667" spans="2:65" s="14" customFormat="1" ht="11.25" x14ac:dyDescent="0.2">
      <c r="B667" s="169"/>
      <c r="D667" s="150" t="s">
        <v>165</v>
      </c>
      <c r="E667" s="170" t="s">
        <v>1</v>
      </c>
      <c r="F667" s="171" t="s">
        <v>216</v>
      </c>
      <c r="H667" s="172">
        <v>6.12</v>
      </c>
      <c r="I667" s="173"/>
      <c r="L667" s="169"/>
      <c r="M667" s="174"/>
      <c r="T667" s="175"/>
      <c r="AT667" s="170" t="s">
        <v>165</v>
      </c>
      <c r="AU667" s="170" t="s">
        <v>89</v>
      </c>
      <c r="AV667" s="14" t="s">
        <v>158</v>
      </c>
      <c r="AW667" s="14" t="s">
        <v>35</v>
      </c>
      <c r="AX667" s="14" t="s">
        <v>87</v>
      </c>
      <c r="AY667" s="170" t="s">
        <v>141</v>
      </c>
    </row>
    <row r="668" spans="2:65" s="1" customFormat="1" ht="24.2" customHeight="1" x14ac:dyDescent="0.2">
      <c r="B668" s="32"/>
      <c r="C668" s="136" t="s">
        <v>977</v>
      </c>
      <c r="D668" s="136" t="s">
        <v>144</v>
      </c>
      <c r="E668" s="137" t="s">
        <v>978</v>
      </c>
      <c r="F668" s="138" t="s">
        <v>979</v>
      </c>
      <c r="G668" s="139" t="s">
        <v>340</v>
      </c>
      <c r="H668" s="140">
        <v>55.08</v>
      </c>
      <c r="I668" s="141"/>
      <c r="J668" s="142">
        <f>ROUND(I668*H668,2)</f>
        <v>0</v>
      </c>
      <c r="K668" s="138" t="s">
        <v>210</v>
      </c>
      <c r="L668" s="32"/>
      <c r="M668" s="143" t="s">
        <v>1</v>
      </c>
      <c r="N668" s="144" t="s">
        <v>44</v>
      </c>
      <c r="P668" s="145">
        <f>O668*H668</f>
        <v>0</v>
      </c>
      <c r="Q668" s="145">
        <v>0</v>
      </c>
      <c r="R668" s="145">
        <f>Q668*H668</f>
        <v>0</v>
      </c>
      <c r="S668" s="145">
        <v>0</v>
      </c>
      <c r="T668" s="146">
        <f>S668*H668</f>
        <v>0</v>
      </c>
      <c r="AR668" s="147" t="s">
        <v>158</v>
      </c>
      <c r="AT668" s="147" t="s">
        <v>144</v>
      </c>
      <c r="AU668" s="147" t="s">
        <v>89</v>
      </c>
      <c r="AY668" s="17" t="s">
        <v>141</v>
      </c>
      <c r="BE668" s="148">
        <f>IF(N668="základní",J668,0)</f>
        <v>0</v>
      </c>
      <c r="BF668" s="148">
        <f>IF(N668="snížená",J668,0)</f>
        <v>0</v>
      </c>
      <c r="BG668" s="148">
        <f>IF(N668="zákl. přenesená",J668,0)</f>
        <v>0</v>
      </c>
      <c r="BH668" s="148">
        <f>IF(N668="sníž. přenesená",J668,0)</f>
        <v>0</v>
      </c>
      <c r="BI668" s="148">
        <f>IF(N668="nulová",J668,0)</f>
        <v>0</v>
      </c>
      <c r="BJ668" s="17" t="s">
        <v>87</v>
      </c>
      <c r="BK668" s="148">
        <f>ROUND(I668*H668,2)</f>
        <v>0</v>
      </c>
      <c r="BL668" s="17" t="s">
        <v>158</v>
      </c>
      <c r="BM668" s="147" t="s">
        <v>980</v>
      </c>
    </row>
    <row r="669" spans="2:65" s="12" customFormat="1" ht="11.25" x14ac:dyDescent="0.2">
      <c r="B669" s="149"/>
      <c r="D669" s="150" t="s">
        <v>165</v>
      </c>
      <c r="E669" s="151" t="s">
        <v>1</v>
      </c>
      <c r="F669" s="152" t="s">
        <v>981</v>
      </c>
      <c r="H669" s="153">
        <v>55.08</v>
      </c>
      <c r="I669" s="154"/>
      <c r="L669" s="149"/>
      <c r="M669" s="155"/>
      <c r="T669" s="156"/>
      <c r="AT669" s="151" t="s">
        <v>165</v>
      </c>
      <c r="AU669" s="151" t="s">
        <v>89</v>
      </c>
      <c r="AV669" s="12" t="s">
        <v>89</v>
      </c>
      <c r="AW669" s="12" t="s">
        <v>35</v>
      </c>
      <c r="AX669" s="12" t="s">
        <v>87</v>
      </c>
      <c r="AY669" s="151" t="s">
        <v>141</v>
      </c>
    </row>
    <row r="670" spans="2:65" s="1" customFormat="1" ht="16.5" customHeight="1" x14ac:dyDescent="0.2">
      <c r="B670" s="32"/>
      <c r="C670" s="136" t="s">
        <v>982</v>
      </c>
      <c r="D670" s="136" t="s">
        <v>144</v>
      </c>
      <c r="E670" s="137" t="s">
        <v>983</v>
      </c>
      <c r="F670" s="138" t="s">
        <v>984</v>
      </c>
      <c r="G670" s="139" t="s">
        <v>340</v>
      </c>
      <c r="H670" s="140">
        <v>109.833</v>
      </c>
      <c r="I670" s="141"/>
      <c r="J670" s="142">
        <f>ROUND(I670*H670,2)</f>
        <v>0</v>
      </c>
      <c r="K670" s="138" t="s">
        <v>210</v>
      </c>
      <c r="L670" s="32"/>
      <c r="M670" s="143" t="s">
        <v>1</v>
      </c>
      <c r="N670" s="144" t="s">
        <v>44</v>
      </c>
      <c r="P670" s="145">
        <f>O670*H670</f>
        <v>0</v>
      </c>
      <c r="Q670" s="145">
        <v>0</v>
      </c>
      <c r="R670" s="145">
        <f>Q670*H670</f>
        <v>0</v>
      </c>
      <c r="S670" s="145">
        <v>0</v>
      </c>
      <c r="T670" s="146">
        <f>S670*H670</f>
        <v>0</v>
      </c>
      <c r="AR670" s="147" t="s">
        <v>158</v>
      </c>
      <c r="AT670" s="147" t="s">
        <v>144</v>
      </c>
      <c r="AU670" s="147" t="s">
        <v>89</v>
      </c>
      <c r="AY670" s="17" t="s">
        <v>141</v>
      </c>
      <c r="BE670" s="148">
        <f>IF(N670="základní",J670,0)</f>
        <v>0</v>
      </c>
      <c r="BF670" s="148">
        <f>IF(N670="snížená",J670,0)</f>
        <v>0</v>
      </c>
      <c r="BG670" s="148">
        <f>IF(N670="zákl. přenesená",J670,0)</f>
        <v>0</v>
      </c>
      <c r="BH670" s="148">
        <f>IF(N670="sníž. přenesená",J670,0)</f>
        <v>0</v>
      </c>
      <c r="BI670" s="148">
        <f>IF(N670="nulová",J670,0)</f>
        <v>0</v>
      </c>
      <c r="BJ670" s="17" t="s">
        <v>87</v>
      </c>
      <c r="BK670" s="148">
        <f>ROUND(I670*H670,2)</f>
        <v>0</v>
      </c>
      <c r="BL670" s="17" t="s">
        <v>158</v>
      </c>
      <c r="BM670" s="147" t="s">
        <v>985</v>
      </c>
    </row>
    <row r="671" spans="2:65" s="12" customFormat="1" ht="11.25" x14ac:dyDescent="0.2">
      <c r="B671" s="149"/>
      <c r="D671" s="150" t="s">
        <v>165</v>
      </c>
      <c r="E671" s="151" t="s">
        <v>1</v>
      </c>
      <c r="F671" s="152" t="s">
        <v>986</v>
      </c>
      <c r="H671" s="153">
        <v>106.90300000000001</v>
      </c>
      <c r="I671" s="154"/>
      <c r="L671" s="149"/>
      <c r="M671" s="155"/>
      <c r="T671" s="156"/>
      <c r="AT671" s="151" t="s">
        <v>165</v>
      </c>
      <c r="AU671" s="151" t="s">
        <v>89</v>
      </c>
      <c r="AV671" s="12" t="s">
        <v>89</v>
      </c>
      <c r="AW671" s="12" t="s">
        <v>35</v>
      </c>
      <c r="AX671" s="12" t="s">
        <v>79</v>
      </c>
      <c r="AY671" s="151" t="s">
        <v>141</v>
      </c>
    </row>
    <row r="672" spans="2:65" s="12" customFormat="1" ht="11.25" x14ac:dyDescent="0.2">
      <c r="B672" s="149"/>
      <c r="D672" s="150" t="s">
        <v>165</v>
      </c>
      <c r="E672" s="151" t="s">
        <v>1</v>
      </c>
      <c r="F672" s="152" t="s">
        <v>987</v>
      </c>
      <c r="H672" s="153">
        <v>2.93</v>
      </c>
      <c r="I672" s="154"/>
      <c r="L672" s="149"/>
      <c r="M672" s="155"/>
      <c r="T672" s="156"/>
      <c r="AT672" s="151" t="s">
        <v>165</v>
      </c>
      <c r="AU672" s="151" t="s">
        <v>89</v>
      </c>
      <c r="AV672" s="12" t="s">
        <v>89</v>
      </c>
      <c r="AW672" s="12" t="s">
        <v>35</v>
      </c>
      <c r="AX672" s="12" t="s">
        <v>79</v>
      </c>
      <c r="AY672" s="151" t="s">
        <v>141</v>
      </c>
    </row>
    <row r="673" spans="2:65" s="14" customFormat="1" ht="11.25" x14ac:dyDescent="0.2">
      <c r="B673" s="169"/>
      <c r="D673" s="150" t="s">
        <v>165</v>
      </c>
      <c r="E673" s="170" t="s">
        <v>1</v>
      </c>
      <c r="F673" s="171" t="s">
        <v>216</v>
      </c>
      <c r="H673" s="172">
        <v>109.833</v>
      </c>
      <c r="I673" s="173"/>
      <c r="L673" s="169"/>
      <c r="M673" s="174"/>
      <c r="T673" s="175"/>
      <c r="AT673" s="170" t="s">
        <v>165</v>
      </c>
      <c r="AU673" s="170" t="s">
        <v>89</v>
      </c>
      <c r="AV673" s="14" t="s">
        <v>158</v>
      </c>
      <c r="AW673" s="14" t="s">
        <v>35</v>
      </c>
      <c r="AX673" s="14" t="s">
        <v>87</v>
      </c>
      <c r="AY673" s="170" t="s">
        <v>141</v>
      </c>
    </row>
    <row r="674" spans="2:65" s="1" customFormat="1" ht="24.2" customHeight="1" x14ac:dyDescent="0.2">
      <c r="B674" s="32"/>
      <c r="C674" s="136" t="s">
        <v>988</v>
      </c>
      <c r="D674" s="136" t="s">
        <v>144</v>
      </c>
      <c r="E674" s="137" t="s">
        <v>989</v>
      </c>
      <c r="F674" s="138" t="s">
        <v>990</v>
      </c>
      <c r="G674" s="139" t="s">
        <v>340</v>
      </c>
      <c r="H674" s="140">
        <v>988.49699999999996</v>
      </c>
      <c r="I674" s="141"/>
      <c r="J674" s="142">
        <f>ROUND(I674*H674,2)</f>
        <v>0</v>
      </c>
      <c r="K674" s="138" t="s">
        <v>210</v>
      </c>
      <c r="L674" s="32"/>
      <c r="M674" s="143" t="s">
        <v>1</v>
      </c>
      <c r="N674" s="144" t="s">
        <v>44</v>
      </c>
      <c r="P674" s="145">
        <f>O674*H674</f>
        <v>0</v>
      </c>
      <c r="Q674" s="145">
        <v>0</v>
      </c>
      <c r="R674" s="145">
        <f>Q674*H674</f>
        <v>0</v>
      </c>
      <c r="S674" s="145">
        <v>0</v>
      </c>
      <c r="T674" s="146">
        <f>S674*H674</f>
        <v>0</v>
      </c>
      <c r="AR674" s="147" t="s">
        <v>158</v>
      </c>
      <c r="AT674" s="147" t="s">
        <v>144</v>
      </c>
      <c r="AU674" s="147" t="s">
        <v>89</v>
      </c>
      <c r="AY674" s="17" t="s">
        <v>141</v>
      </c>
      <c r="BE674" s="148">
        <f>IF(N674="základní",J674,0)</f>
        <v>0</v>
      </c>
      <c r="BF674" s="148">
        <f>IF(N674="snížená",J674,0)</f>
        <v>0</v>
      </c>
      <c r="BG674" s="148">
        <f>IF(N674="zákl. přenesená",J674,0)</f>
        <v>0</v>
      </c>
      <c r="BH674" s="148">
        <f>IF(N674="sníž. přenesená",J674,0)</f>
        <v>0</v>
      </c>
      <c r="BI674" s="148">
        <f>IF(N674="nulová",J674,0)</f>
        <v>0</v>
      </c>
      <c r="BJ674" s="17" t="s">
        <v>87</v>
      </c>
      <c r="BK674" s="148">
        <f>ROUND(I674*H674,2)</f>
        <v>0</v>
      </c>
      <c r="BL674" s="17" t="s">
        <v>158</v>
      </c>
      <c r="BM674" s="147" t="s">
        <v>991</v>
      </c>
    </row>
    <row r="675" spans="2:65" s="12" customFormat="1" ht="11.25" x14ac:dyDescent="0.2">
      <c r="B675" s="149"/>
      <c r="D675" s="150" t="s">
        <v>165</v>
      </c>
      <c r="E675" s="151" t="s">
        <v>1</v>
      </c>
      <c r="F675" s="152" t="s">
        <v>992</v>
      </c>
      <c r="H675" s="153">
        <v>988.49699999999996</v>
      </c>
      <c r="I675" s="154"/>
      <c r="L675" s="149"/>
      <c r="M675" s="155"/>
      <c r="T675" s="156"/>
      <c r="AT675" s="151" t="s">
        <v>165</v>
      </c>
      <c r="AU675" s="151" t="s">
        <v>89</v>
      </c>
      <c r="AV675" s="12" t="s">
        <v>89</v>
      </c>
      <c r="AW675" s="12" t="s">
        <v>35</v>
      </c>
      <c r="AX675" s="12" t="s">
        <v>87</v>
      </c>
      <c r="AY675" s="151" t="s">
        <v>141</v>
      </c>
    </row>
    <row r="676" spans="2:65" s="1" customFormat="1" ht="24.2" customHeight="1" x14ac:dyDescent="0.2">
      <c r="B676" s="32"/>
      <c r="C676" s="136" t="s">
        <v>993</v>
      </c>
      <c r="D676" s="136" t="s">
        <v>144</v>
      </c>
      <c r="E676" s="137" t="s">
        <v>994</v>
      </c>
      <c r="F676" s="138" t="s">
        <v>995</v>
      </c>
      <c r="G676" s="139" t="s">
        <v>340</v>
      </c>
      <c r="H676" s="140">
        <v>890.38099999999997</v>
      </c>
      <c r="I676" s="141"/>
      <c r="J676" s="142">
        <f>ROUND(I676*H676,2)</f>
        <v>0</v>
      </c>
      <c r="K676" s="138" t="s">
        <v>210</v>
      </c>
      <c r="L676" s="32"/>
      <c r="M676" s="143" t="s">
        <v>1</v>
      </c>
      <c r="N676" s="144" t="s">
        <v>44</v>
      </c>
      <c r="P676" s="145">
        <f>O676*H676</f>
        <v>0</v>
      </c>
      <c r="Q676" s="145">
        <v>0</v>
      </c>
      <c r="R676" s="145">
        <f>Q676*H676</f>
        <v>0</v>
      </c>
      <c r="S676" s="145">
        <v>0</v>
      </c>
      <c r="T676" s="146">
        <f>S676*H676</f>
        <v>0</v>
      </c>
      <c r="AR676" s="147" t="s">
        <v>158</v>
      </c>
      <c r="AT676" s="147" t="s">
        <v>144</v>
      </c>
      <c r="AU676" s="147" t="s">
        <v>89</v>
      </c>
      <c r="AY676" s="17" t="s">
        <v>141</v>
      </c>
      <c r="BE676" s="148">
        <f>IF(N676="základní",J676,0)</f>
        <v>0</v>
      </c>
      <c r="BF676" s="148">
        <f>IF(N676="snížená",J676,0)</f>
        <v>0</v>
      </c>
      <c r="BG676" s="148">
        <f>IF(N676="zákl. přenesená",J676,0)</f>
        <v>0</v>
      </c>
      <c r="BH676" s="148">
        <f>IF(N676="sníž. přenesená",J676,0)</f>
        <v>0</v>
      </c>
      <c r="BI676" s="148">
        <f>IF(N676="nulová",J676,0)</f>
        <v>0</v>
      </c>
      <c r="BJ676" s="17" t="s">
        <v>87</v>
      </c>
      <c r="BK676" s="148">
        <f>ROUND(I676*H676,2)</f>
        <v>0</v>
      </c>
      <c r="BL676" s="17" t="s">
        <v>158</v>
      </c>
      <c r="BM676" s="147" t="s">
        <v>996</v>
      </c>
    </row>
    <row r="677" spans="2:65" s="12" customFormat="1" ht="11.25" x14ac:dyDescent="0.2">
      <c r="B677" s="149"/>
      <c r="D677" s="150" t="s">
        <v>165</v>
      </c>
      <c r="E677" s="151" t="s">
        <v>1</v>
      </c>
      <c r="F677" s="152" t="s">
        <v>997</v>
      </c>
      <c r="H677" s="153">
        <v>890.38099999999997</v>
      </c>
      <c r="I677" s="154"/>
      <c r="L677" s="149"/>
      <c r="M677" s="155"/>
      <c r="T677" s="156"/>
      <c r="AT677" s="151" t="s">
        <v>165</v>
      </c>
      <c r="AU677" s="151" t="s">
        <v>89</v>
      </c>
      <c r="AV677" s="12" t="s">
        <v>89</v>
      </c>
      <c r="AW677" s="12" t="s">
        <v>35</v>
      </c>
      <c r="AX677" s="12" t="s">
        <v>87</v>
      </c>
      <c r="AY677" s="151" t="s">
        <v>141</v>
      </c>
    </row>
    <row r="678" spans="2:65" s="1" customFormat="1" ht="24.2" customHeight="1" x14ac:dyDescent="0.2">
      <c r="B678" s="32"/>
      <c r="C678" s="136" t="s">
        <v>998</v>
      </c>
      <c r="D678" s="136" t="s">
        <v>144</v>
      </c>
      <c r="E678" s="137" t="s">
        <v>999</v>
      </c>
      <c r="F678" s="138" t="s">
        <v>1000</v>
      </c>
      <c r="G678" s="139" t="s">
        <v>340</v>
      </c>
      <c r="H678" s="140">
        <v>109.833</v>
      </c>
      <c r="I678" s="141"/>
      <c r="J678" s="142">
        <f>ROUND(I678*H678,2)</f>
        <v>0</v>
      </c>
      <c r="K678" s="138" t="s">
        <v>210</v>
      </c>
      <c r="L678" s="32"/>
      <c r="M678" s="143" t="s">
        <v>1</v>
      </c>
      <c r="N678" s="144" t="s">
        <v>44</v>
      </c>
      <c r="P678" s="145">
        <f>O678*H678</f>
        <v>0</v>
      </c>
      <c r="Q678" s="145">
        <v>0</v>
      </c>
      <c r="R678" s="145">
        <f>Q678*H678</f>
        <v>0</v>
      </c>
      <c r="S678" s="145">
        <v>0</v>
      </c>
      <c r="T678" s="146">
        <f>S678*H678</f>
        <v>0</v>
      </c>
      <c r="AR678" s="147" t="s">
        <v>158</v>
      </c>
      <c r="AT678" s="147" t="s">
        <v>144</v>
      </c>
      <c r="AU678" s="147" t="s">
        <v>89</v>
      </c>
      <c r="AY678" s="17" t="s">
        <v>141</v>
      </c>
      <c r="BE678" s="148">
        <f>IF(N678="základní",J678,0)</f>
        <v>0</v>
      </c>
      <c r="BF678" s="148">
        <f>IF(N678="snížená",J678,0)</f>
        <v>0</v>
      </c>
      <c r="BG678" s="148">
        <f>IF(N678="zákl. přenesená",J678,0)</f>
        <v>0</v>
      </c>
      <c r="BH678" s="148">
        <f>IF(N678="sníž. přenesená",J678,0)</f>
        <v>0</v>
      </c>
      <c r="BI678" s="148">
        <f>IF(N678="nulová",J678,0)</f>
        <v>0</v>
      </c>
      <c r="BJ678" s="17" t="s">
        <v>87</v>
      </c>
      <c r="BK678" s="148">
        <f>ROUND(I678*H678,2)</f>
        <v>0</v>
      </c>
      <c r="BL678" s="17" t="s">
        <v>158</v>
      </c>
      <c r="BM678" s="147" t="s">
        <v>1001</v>
      </c>
    </row>
    <row r="679" spans="2:65" s="1" customFormat="1" ht="37.9" customHeight="1" x14ac:dyDescent="0.2">
      <c r="B679" s="32"/>
      <c r="C679" s="136" t="s">
        <v>1002</v>
      </c>
      <c r="D679" s="136" t="s">
        <v>144</v>
      </c>
      <c r="E679" s="137" t="s">
        <v>1003</v>
      </c>
      <c r="F679" s="138" t="s">
        <v>1004</v>
      </c>
      <c r="G679" s="139" t="s">
        <v>340</v>
      </c>
      <c r="H679" s="140">
        <v>736.23900000000003</v>
      </c>
      <c r="I679" s="141"/>
      <c r="J679" s="142">
        <f>ROUND(I679*H679,2)</f>
        <v>0</v>
      </c>
      <c r="K679" s="138" t="s">
        <v>210</v>
      </c>
      <c r="L679" s="32"/>
      <c r="M679" s="143" t="s">
        <v>1</v>
      </c>
      <c r="N679" s="144" t="s">
        <v>44</v>
      </c>
      <c r="P679" s="145">
        <f>O679*H679</f>
        <v>0</v>
      </c>
      <c r="Q679" s="145">
        <v>0</v>
      </c>
      <c r="R679" s="145">
        <f>Q679*H679</f>
        <v>0</v>
      </c>
      <c r="S679" s="145">
        <v>0</v>
      </c>
      <c r="T679" s="146">
        <f>S679*H679</f>
        <v>0</v>
      </c>
      <c r="AR679" s="147" t="s">
        <v>158</v>
      </c>
      <c r="AT679" s="147" t="s">
        <v>144</v>
      </c>
      <c r="AU679" s="147" t="s">
        <v>89</v>
      </c>
      <c r="AY679" s="17" t="s">
        <v>141</v>
      </c>
      <c r="BE679" s="148">
        <f>IF(N679="základní",J679,0)</f>
        <v>0</v>
      </c>
      <c r="BF679" s="148">
        <f>IF(N679="snížená",J679,0)</f>
        <v>0</v>
      </c>
      <c r="BG679" s="148">
        <f>IF(N679="zákl. přenesená",J679,0)</f>
        <v>0</v>
      </c>
      <c r="BH679" s="148">
        <f>IF(N679="sníž. přenesená",J679,0)</f>
        <v>0</v>
      </c>
      <c r="BI679" s="148">
        <f>IF(N679="nulová",J679,0)</f>
        <v>0</v>
      </c>
      <c r="BJ679" s="17" t="s">
        <v>87</v>
      </c>
      <c r="BK679" s="148">
        <f>ROUND(I679*H679,2)</f>
        <v>0</v>
      </c>
      <c r="BL679" s="17" t="s">
        <v>158</v>
      </c>
      <c r="BM679" s="147" t="s">
        <v>1005</v>
      </c>
    </row>
    <row r="680" spans="2:65" s="12" customFormat="1" ht="11.25" x14ac:dyDescent="0.2">
      <c r="B680" s="149"/>
      <c r="D680" s="150" t="s">
        <v>165</v>
      </c>
      <c r="E680" s="151" t="s">
        <v>1</v>
      </c>
      <c r="F680" s="152" t="s">
        <v>963</v>
      </c>
      <c r="H680" s="153">
        <v>620.28599999999994</v>
      </c>
      <c r="I680" s="154"/>
      <c r="L680" s="149"/>
      <c r="M680" s="155"/>
      <c r="T680" s="156"/>
      <c r="AT680" s="151" t="s">
        <v>165</v>
      </c>
      <c r="AU680" s="151" t="s">
        <v>89</v>
      </c>
      <c r="AV680" s="12" t="s">
        <v>89</v>
      </c>
      <c r="AW680" s="12" t="s">
        <v>35</v>
      </c>
      <c r="AX680" s="12" t="s">
        <v>79</v>
      </c>
      <c r="AY680" s="151" t="s">
        <v>141</v>
      </c>
    </row>
    <row r="681" spans="2:65" s="12" customFormat="1" ht="11.25" x14ac:dyDescent="0.2">
      <c r="B681" s="149"/>
      <c r="D681" s="150" t="s">
        <v>165</v>
      </c>
      <c r="E681" s="151" t="s">
        <v>1</v>
      </c>
      <c r="F681" s="152" t="s">
        <v>975</v>
      </c>
      <c r="H681" s="153">
        <v>4.59</v>
      </c>
      <c r="I681" s="154"/>
      <c r="L681" s="149"/>
      <c r="M681" s="155"/>
      <c r="T681" s="156"/>
      <c r="AT681" s="151" t="s">
        <v>165</v>
      </c>
      <c r="AU681" s="151" t="s">
        <v>89</v>
      </c>
      <c r="AV681" s="12" t="s">
        <v>89</v>
      </c>
      <c r="AW681" s="12" t="s">
        <v>35</v>
      </c>
      <c r="AX681" s="12" t="s">
        <v>79</v>
      </c>
      <c r="AY681" s="151" t="s">
        <v>141</v>
      </c>
    </row>
    <row r="682" spans="2:65" s="12" customFormat="1" ht="11.25" x14ac:dyDescent="0.2">
      <c r="B682" s="149"/>
      <c r="D682" s="150" t="s">
        <v>165</v>
      </c>
      <c r="E682" s="151" t="s">
        <v>1</v>
      </c>
      <c r="F682" s="152" t="s">
        <v>976</v>
      </c>
      <c r="H682" s="153">
        <v>1.53</v>
      </c>
      <c r="I682" s="154"/>
      <c r="L682" s="149"/>
      <c r="M682" s="155"/>
      <c r="T682" s="156"/>
      <c r="AT682" s="151" t="s">
        <v>165</v>
      </c>
      <c r="AU682" s="151" t="s">
        <v>89</v>
      </c>
      <c r="AV682" s="12" t="s">
        <v>89</v>
      </c>
      <c r="AW682" s="12" t="s">
        <v>35</v>
      </c>
      <c r="AX682" s="12" t="s">
        <v>79</v>
      </c>
      <c r="AY682" s="151" t="s">
        <v>141</v>
      </c>
    </row>
    <row r="683" spans="2:65" s="12" customFormat="1" ht="11.25" x14ac:dyDescent="0.2">
      <c r="B683" s="149"/>
      <c r="D683" s="150" t="s">
        <v>165</v>
      </c>
      <c r="E683" s="151" t="s">
        <v>1</v>
      </c>
      <c r="F683" s="152" t="s">
        <v>986</v>
      </c>
      <c r="H683" s="153">
        <v>106.90300000000001</v>
      </c>
      <c r="I683" s="154"/>
      <c r="L683" s="149"/>
      <c r="M683" s="155"/>
      <c r="T683" s="156"/>
      <c r="AT683" s="151" t="s">
        <v>165</v>
      </c>
      <c r="AU683" s="151" t="s">
        <v>89</v>
      </c>
      <c r="AV683" s="12" t="s">
        <v>89</v>
      </c>
      <c r="AW683" s="12" t="s">
        <v>35</v>
      </c>
      <c r="AX683" s="12" t="s">
        <v>79</v>
      </c>
      <c r="AY683" s="151" t="s">
        <v>141</v>
      </c>
    </row>
    <row r="684" spans="2:65" s="12" customFormat="1" ht="11.25" x14ac:dyDescent="0.2">
      <c r="B684" s="149"/>
      <c r="D684" s="150" t="s">
        <v>165</v>
      </c>
      <c r="E684" s="151" t="s">
        <v>1</v>
      </c>
      <c r="F684" s="152" t="s">
        <v>987</v>
      </c>
      <c r="H684" s="153">
        <v>2.93</v>
      </c>
      <c r="I684" s="154"/>
      <c r="L684" s="149"/>
      <c r="M684" s="155"/>
      <c r="T684" s="156"/>
      <c r="AT684" s="151" t="s">
        <v>165</v>
      </c>
      <c r="AU684" s="151" t="s">
        <v>89</v>
      </c>
      <c r="AV684" s="12" t="s">
        <v>89</v>
      </c>
      <c r="AW684" s="12" t="s">
        <v>35</v>
      </c>
      <c r="AX684" s="12" t="s">
        <v>79</v>
      </c>
      <c r="AY684" s="151" t="s">
        <v>141</v>
      </c>
    </row>
    <row r="685" spans="2:65" s="14" customFormat="1" ht="11.25" x14ac:dyDescent="0.2">
      <c r="B685" s="169"/>
      <c r="D685" s="150" t="s">
        <v>165</v>
      </c>
      <c r="E685" s="170" t="s">
        <v>1</v>
      </c>
      <c r="F685" s="171" t="s">
        <v>216</v>
      </c>
      <c r="H685" s="172">
        <v>736.23900000000003</v>
      </c>
      <c r="I685" s="173"/>
      <c r="L685" s="169"/>
      <c r="M685" s="174"/>
      <c r="T685" s="175"/>
      <c r="AT685" s="170" t="s">
        <v>165</v>
      </c>
      <c r="AU685" s="170" t="s">
        <v>89</v>
      </c>
      <c r="AV685" s="14" t="s">
        <v>158</v>
      </c>
      <c r="AW685" s="14" t="s">
        <v>35</v>
      </c>
      <c r="AX685" s="14" t="s">
        <v>87</v>
      </c>
      <c r="AY685" s="170" t="s">
        <v>141</v>
      </c>
    </row>
    <row r="686" spans="2:65" s="1" customFormat="1" ht="44.25" customHeight="1" x14ac:dyDescent="0.2">
      <c r="B686" s="32"/>
      <c r="C686" s="136" t="s">
        <v>1006</v>
      </c>
      <c r="D686" s="136" t="s">
        <v>144</v>
      </c>
      <c r="E686" s="137" t="s">
        <v>1007</v>
      </c>
      <c r="F686" s="138" t="s">
        <v>1008</v>
      </c>
      <c r="G686" s="139" t="s">
        <v>340</v>
      </c>
      <c r="H686" s="140">
        <v>223.155</v>
      </c>
      <c r="I686" s="141"/>
      <c r="J686" s="142">
        <f>ROUND(I686*H686,2)</f>
        <v>0</v>
      </c>
      <c r="K686" s="138" t="s">
        <v>210</v>
      </c>
      <c r="L686" s="32"/>
      <c r="M686" s="143" t="s">
        <v>1</v>
      </c>
      <c r="N686" s="144" t="s">
        <v>44</v>
      </c>
      <c r="P686" s="145">
        <f>O686*H686</f>
        <v>0</v>
      </c>
      <c r="Q686" s="145">
        <v>0</v>
      </c>
      <c r="R686" s="145">
        <f>Q686*H686</f>
        <v>0</v>
      </c>
      <c r="S686" s="145">
        <v>0</v>
      </c>
      <c r="T686" s="146">
        <f>S686*H686</f>
        <v>0</v>
      </c>
      <c r="AR686" s="147" t="s">
        <v>158</v>
      </c>
      <c r="AT686" s="147" t="s">
        <v>144</v>
      </c>
      <c r="AU686" s="147" t="s">
        <v>89</v>
      </c>
      <c r="AY686" s="17" t="s">
        <v>141</v>
      </c>
      <c r="BE686" s="148">
        <f>IF(N686="základní",J686,0)</f>
        <v>0</v>
      </c>
      <c r="BF686" s="148">
        <f>IF(N686="snížená",J686,0)</f>
        <v>0</v>
      </c>
      <c r="BG686" s="148">
        <f>IF(N686="zákl. přenesená",J686,0)</f>
        <v>0</v>
      </c>
      <c r="BH686" s="148">
        <f>IF(N686="sníž. přenesená",J686,0)</f>
        <v>0</v>
      </c>
      <c r="BI686" s="148">
        <f>IF(N686="nulová",J686,0)</f>
        <v>0</v>
      </c>
      <c r="BJ686" s="17" t="s">
        <v>87</v>
      </c>
      <c r="BK686" s="148">
        <f>ROUND(I686*H686,2)</f>
        <v>0</v>
      </c>
      <c r="BL686" s="17" t="s">
        <v>158</v>
      </c>
      <c r="BM686" s="147" t="s">
        <v>1009</v>
      </c>
    </row>
    <row r="687" spans="2:65" s="12" customFormat="1" ht="11.25" x14ac:dyDescent="0.2">
      <c r="B687" s="149"/>
      <c r="D687" s="150" t="s">
        <v>165</v>
      </c>
      <c r="E687" s="151" t="s">
        <v>1</v>
      </c>
      <c r="F687" s="152" t="s">
        <v>964</v>
      </c>
      <c r="H687" s="153">
        <v>223.155</v>
      </c>
      <c r="I687" s="154"/>
      <c r="L687" s="149"/>
      <c r="M687" s="155"/>
      <c r="T687" s="156"/>
      <c r="AT687" s="151" t="s">
        <v>165</v>
      </c>
      <c r="AU687" s="151" t="s">
        <v>89</v>
      </c>
      <c r="AV687" s="12" t="s">
        <v>89</v>
      </c>
      <c r="AW687" s="12" t="s">
        <v>35</v>
      </c>
      <c r="AX687" s="12" t="s">
        <v>87</v>
      </c>
      <c r="AY687" s="151" t="s">
        <v>141</v>
      </c>
    </row>
    <row r="688" spans="2:65" s="1" customFormat="1" ht="44.25" customHeight="1" x14ac:dyDescent="0.2">
      <c r="B688" s="32"/>
      <c r="C688" s="136" t="s">
        <v>1010</v>
      </c>
      <c r="D688" s="136" t="s">
        <v>144</v>
      </c>
      <c r="E688" s="137" t="s">
        <v>1011</v>
      </c>
      <c r="F688" s="138" t="s">
        <v>1012</v>
      </c>
      <c r="G688" s="139" t="s">
        <v>340</v>
      </c>
      <c r="H688" s="140">
        <v>40.82</v>
      </c>
      <c r="I688" s="141"/>
      <c r="J688" s="142">
        <f>ROUND(I688*H688,2)</f>
        <v>0</v>
      </c>
      <c r="K688" s="138" t="s">
        <v>210</v>
      </c>
      <c r="L688" s="32"/>
      <c r="M688" s="143" t="s">
        <v>1</v>
      </c>
      <c r="N688" s="144" t="s">
        <v>44</v>
      </c>
      <c r="P688" s="145">
        <f>O688*H688</f>
        <v>0</v>
      </c>
      <c r="Q688" s="145">
        <v>0</v>
      </c>
      <c r="R688" s="145">
        <f>Q688*H688</f>
        <v>0</v>
      </c>
      <c r="S688" s="145">
        <v>0</v>
      </c>
      <c r="T688" s="146">
        <f>S688*H688</f>
        <v>0</v>
      </c>
      <c r="AR688" s="147" t="s">
        <v>158</v>
      </c>
      <c r="AT688" s="147" t="s">
        <v>144</v>
      </c>
      <c r="AU688" s="147" t="s">
        <v>89</v>
      </c>
      <c r="AY688" s="17" t="s">
        <v>141</v>
      </c>
      <c r="BE688" s="148">
        <f>IF(N688="základní",J688,0)</f>
        <v>0</v>
      </c>
      <c r="BF688" s="148">
        <f>IF(N688="snížená",J688,0)</f>
        <v>0</v>
      </c>
      <c r="BG688" s="148">
        <f>IF(N688="zákl. přenesená",J688,0)</f>
        <v>0</v>
      </c>
      <c r="BH688" s="148">
        <f>IF(N688="sníž. přenesená",J688,0)</f>
        <v>0</v>
      </c>
      <c r="BI688" s="148">
        <f>IF(N688="nulová",J688,0)</f>
        <v>0</v>
      </c>
      <c r="BJ688" s="17" t="s">
        <v>87</v>
      </c>
      <c r="BK688" s="148">
        <f>ROUND(I688*H688,2)</f>
        <v>0</v>
      </c>
      <c r="BL688" s="17" t="s">
        <v>158</v>
      </c>
      <c r="BM688" s="147" t="s">
        <v>1013</v>
      </c>
    </row>
    <row r="689" spans="2:65" s="12" customFormat="1" ht="11.25" x14ac:dyDescent="0.2">
      <c r="B689" s="149"/>
      <c r="D689" s="150" t="s">
        <v>165</v>
      </c>
      <c r="E689" s="151" t="s">
        <v>1</v>
      </c>
      <c r="F689" s="152" t="s">
        <v>965</v>
      </c>
      <c r="H689" s="153">
        <v>40.82</v>
      </c>
      <c r="I689" s="154"/>
      <c r="L689" s="149"/>
      <c r="M689" s="155"/>
      <c r="T689" s="156"/>
      <c r="AT689" s="151" t="s">
        <v>165</v>
      </c>
      <c r="AU689" s="151" t="s">
        <v>89</v>
      </c>
      <c r="AV689" s="12" t="s">
        <v>89</v>
      </c>
      <c r="AW689" s="12" t="s">
        <v>35</v>
      </c>
      <c r="AX689" s="12" t="s">
        <v>87</v>
      </c>
      <c r="AY689" s="151" t="s">
        <v>141</v>
      </c>
    </row>
    <row r="690" spans="2:65" s="11" customFormat="1" ht="22.9" customHeight="1" x14ac:dyDescent="0.2">
      <c r="B690" s="124"/>
      <c r="D690" s="125" t="s">
        <v>78</v>
      </c>
      <c r="E690" s="134" t="s">
        <v>1014</v>
      </c>
      <c r="F690" s="134" t="s">
        <v>1015</v>
      </c>
      <c r="I690" s="127"/>
      <c r="J690" s="135">
        <f>BK690</f>
        <v>0</v>
      </c>
      <c r="L690" s="124"/>
      <c r="M690" s="129"/>
      <c r="P690" s="130">
        <f>P691</f>
        <v>0</v>
      </c>
      <c r="R690" s="130">
        <f>R691</f>
        <v>0</v>
      </c>
      <c r="T690" s="131">
        <f>T691</f>
        <v>0</v>
      </c>
      <c r="AR690" s="125" t="s">
        <v>87</v>
      </c>
      <c r="AT690" s="132" t="s">
        <v>78</v>
      </c>
      <c r="AU690" s="132" t="s">
        <v>87</v>
      </c>
      <c r="AY690" s="125" t="s">
        <v>141</v>
      </c>
      <c r="BK690" s="133">
        <f>BK691</f>
        <v>0</v>
      </c>
    </row>
    <row r="691" spans="2:65" s="1" customFormat="1" ht="24.2" customHeight="1" x14ac:dyDescent="0.2">
      <c r="B691" s="32"/>
      <c r="C691" s="136" t="s">
        <v>1016</v>
      </c>
      <c r="D691" s="136" t="s">
        <v>144</v>
      </c>
      <c r="E691" s="137" t="s">
        <v>1017</v>
      </c>
      <c r="F691" s="138" t="s">
        <v>1018</v>
      </c>
      <c r="G691" s="139" t="s">
        <v>340</v>
      </c>
      <c r="H691" s="140">
        <v>1628.633</v>
      </c>
      <c r="I691" s="141"/>
      <c r="J691" s="142">
        <f>ROUND(I691*H691,2)</f>
        <v>0</v>
      </c>
      <c r="K691" s="138" t="s">
        <v>210</v>
      </c>
      <c r="L691" s="32"/>
      <c r="M691" s="143" t="s">
        <v>1</v>
      </c>
      <c r="N691" s="144" t="s">
        <v>44</v>
      </c>
      <c r="P691" s="145">
        <f>O691*H691</f>
        <v>0</v>
      </c>
      <c r="Q691" s="145">
        <v>0</v>
      </c>
      <c r="R691" s="145">
        <f>Q691*H691</f>
        <v>0</v>
      </c>
      <c r="S691" s="145">
        <v>0</v>
      </c>
      <c r="T691" s="146">
        <f>S691*H691</f>
        <v>0</v>
      </c>
      <c r="AR691" s="147" t="s">
        <v>158</v>
      </c>
      <c r="AT691" s="147" t="s">
        <v>144</v>
      </c>
      <c r="AU691" s="147" t="s">
        <v>89</v>
      </c>
      <c r="AY691" s="17" t="s">
        <v>141</v>
      </c>
      <c r="BE691" s="148">
        <f>IF(N691="základní",J691,0)</f>
        <v>0</v>
      </c>
      <c r="BF691" s="148">
        <f>IF(N691="snížená",J691,0)</f>
        <v>0</v>
      </c>
      <c r="BG691" s="148">
        <f>IF(N691="zákl. přenesená",J691,0)</f>
        <v>0</v>
      </c>
      <c r="BH691" s="148">
        <f>IF(N691="sníž. přenesená",J691,0)</f>
        <v>0</v>
      </c>
      <c r="BI691" s="148">
        <f>IF(N691="nulová",J691,0)</f>
        <v>0</v>
      </c>
      <c r="BJ691" s="17" t="s">
        <v>87</v>
      </c>
      <c r="BK691" s="148">
        <f>ROUND(I691*H691,2)</f>
        <v>0</v>
      </c>
      <c r="BL691" s="17" t="s">
        <v>158</v>
      </c>
      <c r="BM691" s="147" t="s">
        <v>1019</v>
      </c>
    </row>
    <row r="692" spans="2:65" s="11" customFormat="1" ht="25.9" customHeight="1" x14ac:dyDescent="0.2">
      <c r="B692" s="124"/>
      <c r="D692" s="125" t="s">
        <v>78</v>
      </c>
      <c r="E692" s="126" t="s">
        <v>1020</v>
      </c>
      <c r="F692" s="126" t="s">
        <v>1021</v>
      </c>
      <c r="I692" s="127"/>
      <c r="J692" s="128">
        <f>BK692</f>
        <v>0</v>
      </c>
      <c r="L692" s="124"/>
      <c r="M692" s="129"/>
      <c r="P692" s="130">
        <f>P693</f>
        <v>0</v>
      </c>
      <c r="R692" s="130">
        <f>R693</f>
        <v>6.7200000000000003E-3</v>
      </c>
      <c r="T692" s="131">
        <f>T693</f>
        <v>0</v>
      </c>
      <c r="AR692" s="125" t="s">
        <v>89</v>
      </c>
      <c r="AT692" s="132" t="s">
        <v>78</v>
      </c>
      <c r="AU692" s="132" t="s">
        <v>79</v>
      </c>
      <c r="AY692" s="125" t="s">
        <v>141</v>
      </c>
      <c r="BK692" s="133">
        <f>BK693</f>
        <v>0</v>
      </c>
    </row>
    <row r="693" spans="2:65" s="11" customFormat="1" ht="22.9" customHeight="1" x14ac:dyDescent="0.2">
      <c r="B693" s="124"/>
      <c r="D693" s="125" t="s">
        <v>78</v>
      </c>
      <c r="E693" s="134" t="s">
        <v>1022</v>
      </c>
      <c r="F693" s="134" t="s">
        <v>1023</v>
      </c>
      <c r="I693" s="127"/>
      <c r="J693" s="135">
        <f>BK693</f>
        <v>0</v>
      </c>
      <c r="L693" s="124"/>
      <c r="M693" s="129"/>
      <c r="P693" s="130">
        <f>SUM(P694:P696)</f>
        <v>0</v>
      </c>
      <c r="R693" s="130">
        <f>SUM(R694:R696)</f>
        <v>6.7200000000000003E-3</v>
      </c>
      <c r="T693" s="131">
        <f>SUM(T694:T696)</f>
        <v>0</v>
      </c>
      <c r="AR693" s="125" t="s">
        <v>89</v>
      </c>
      <c r="AT693" s="132" t="s">
        <v>78</v>
      </c>
      <c r="AU693" s="132" t="s">
        <v>87</v>
      </c>
      <c r="AY693" s="125" t="s">
        <v>141</v>
      </c>
      <c r="BK693" s="133">
        <f>SUM(BK694:BK696)</f>
        <v>0</v>
      </c>
    </row>
    <row r="694" spans="2:65" s="1" customFormat="1" ht="24.2" customHeight="1" x14ac:dyDescent="0.2">
      <c r="B694" s="32"/>
      <c r="C694" s="136" t="s">
        <v>1024</v>
      </c>
      <c r="D694" s="136" t="s">
        <v>144</v>
      </c>
      <c r="E694" s="137" t="s">
        <v>1025</v>
      </c>
      <c r="F694" s="138" t="s">
        <v>1026</v>
      </c>
      <c r="G694" s="139" t="s">
        <v>209</v>
      </c>
      <c r="H694" s="140">
        <v>6</v>
      </c>
      <c r="I694" s="141"/>
      <c r="J694" s="142">
        <f>ROUND(I694*H694,2)</f>
        <v>0</v>
      </c>
      <c r="K694" s="138" t="s">
        <v>210</v>
      </c>
      <c r="L694" s="32"/>
      <c r="M694" s="143" t="s">
        <v>1</v>
      </c>
      <c r="N694" s="144" t="s">
        <v>44</v>
      </c>
      <c r="P694" s="145">
        <f>O694*H694</f>
        <v>0</v>
      </c>
      <c r="Q694" s="145">
        <v>8.0000000000000004E-4</v>
      </c>
      <c r="R694" s="145">
        <f>Q694*H694</f>
        <v>4.8000000000000004E-3</v>
      </c>
      <c r="S694" s="145">
        <v>0</v>
      </c>
      <c r="T694" s="146">
        <f>S694*H694</f>
        <v>0</v>
      </c>
      <c r="AR694" s="147" t="s">
        <v>295</v>
      </c>
      <c r="AT694" s="147" t="s">
        <v>144</v>
      </c>
      <c r="AU694" s="147" t="s">
        <v>89</v>
      </c>
      <c r="AY694" s="17" t="s">
        <v>141</v>
      </c>
      <c r="BE694" s="148">
        <f>IF(N694="základní",J694,0)</f>
        <v>0</v>
      </c>
      <c r="BF694" s="148">
        <f>IF(N694="snížená",J694,0)</f>
        <v>0</v>
      </c>
      <c r="BG694" s="148">
        <f>IF(N694="zákl. přenesená",J694,0)</f>
        <v>0</v>
      </c>
      <c r="BH694" s="148">
        <f>IF(N694="sníž. přenesená",J694,0)</f>
        <v>0</v>
      </c>
      <c r="BI694" s="148">
        <f>IF(N694="nulová",J694,0)</f>
        <v>0</v>
      </c>
      <c r="BJ694" s="17" t="s">
        <v>87</v>
      </c>
      <c r="BK694" s="148">
        <f>ROUND(I694*H694,2)</f>
        <v>0</v>
      </c>
      <c r="BL694" s="17" t="s">
        <v>295</v>
      </c>
      <c r="BM694" s="147" t="s">
        <v>1027</v>
      </c>
    </row>
    <row r="695" spans="2:65" s="12" customFormat="1" ht="11.25" x14ac:dyDescent="0.2">
      <c r="B695" s="149"/>
      <c r="D695" s="150" t="s">
        <v>165</v>
      </c>
      <c r="E695" s="151" t="s">
        <v>1</v>
      </c>
      <c r="F695" s="152" t="s">
        <v>1028</v>
      </c>
      <c r="H695" s="153">
        <v>6</v>
      </c>
      <c r="I695" s="154"/>
      <c r="L695" s="149"/>
      <c r="M695" s="155"/>
      <c r="T695" s="156"/>
      <c r="AT695" s="151" t="s">
        <v>165</v>
      </c>
      <c r="AU695" s="151" t="s">
        <v>89</v>
      </c>
      <c r="AV695" s="12" t="s">
        <v>89</v>
      </c>
      <c r="AW695" s="12" t="s">
        <v>35</v>
      </c>
      <c r="AX695" s="12" t="s">
        <v>87</v>
      </c>
      <c r="AY695" s="151" t="s">
        <v>141</v>
      </c>
    </row>
    <row r="696" spans="2:65" s="1" customFormat="1" ht="24.2" customHeight="1" x14ac:dyDescent="0.2">
      <c r="B696" s="32"/>
      <c r="C696" s="136" t="s">
        <v>1029</v>
      </c>
      <c r="D696" s="136" t="s">
        <v>144</v>
      </c>
      <c r="E696" s="137" t="s">
        <v>1030</v>
      </c>
      <c r="F696" s="138" t="s">
        <v>1031</v>
      </c>
      <c r="G696" s="139" t="s">
        <v>249</v>
      </c>
      <c r="H696" s="140">
        <v>12</v>
      </c>
      <c r="I696" s="141"/>
      <c r="J696" s="142">
        <f>ROUND(I696*H696,2)</f>
        <v>0</v>
      </c>
      <c r="K696" s="138" t="s">
        <v>210</v>
      </c>
      <c r="L696" s="32"/>
      <c r="M696" s="193" t="s">
        <v>1</v>
      </c>
      <c r="N696" s="194" t="s">
        <v>44</v>
      </c>
      <c r="O696" s="195"/>
      <c r="P696" s="196">
        <f>O696*H696</f>
        <v>0</v>
      </c>
      <c r="Q696" s="196">
        <v>1.6000000000000001E-4</v>
      </c>
      <c r="R696" s="196">
        <f>Q696*H696</f>
        <v>1.9200000000000003E-3</v>
      </c>
      <c r="S696" s="196">
        <v>0</v>
      </c>
      <c r="T696" s="197">
        <f>S696*H696</f>
        <v>0</v>
      </c>
      <c r="AR696" s="147" t="s">
        <v>295</v>
      </c>
      <c r="AT696" s="147" t="s">
        <v>144</v>
      </c>
      <c r="AU696" s="147" t="s">
        <v>89</v>
      </c>
      <c r="AY696" s="17" t="s">
        <v>141</v>
      </c>
      <c r="BE696" s="148">
        <f>IF(N696="základní",J696,0)</f>
        <v>0</v>
      </c>
      <c r="BF696" s="148">
        <f>IF(N696="snížená",J696,0)</f>
        <v>0</v>
      </c>
      <c r="BG696" s="148">
        <f>IF(N696="zákl. přenesená",J696,0)</f>
        <v>0</v>
      </c>
      <c r="BH696" s="148">
        <f>IF(N696="sníž. přenesená",J696,0)</f>
        <v>0</v>
      </c>
      <c r="BI696" s="148">
        <f>IF(N696="nulová",J696,0)</f>
        <v>0</v>
      </c>
      <c r="BJ696" s="17" t="s">
        <v>87</v>
      </c>
      <c r="BK696" s="148">
        <f>ROUND(I696*H696,2)</f>
        <v>0</v>
      </c>
      <c r="BL696" s="17" t="s">
        <v>295</v>
      </c>
      <c r="BM696" s="147" t="s">
        <v>1032</v>
      </c>
    </row>
    <row r="697" spans="2:65" s="1" customFormat="1" ht="6.95" customHeight="1" x14ac:dyDescent="0.2">
      <c r="B697" s="44"/>
      <c r="C697" s="45"/>
      <c r="D697" s="45"/>
      <c r="E697" s="45"/>
      <c r="F697" s="45"/>
      <c r="G697" s="45"/>
      <c r="H697" s="45"/>
      <c r="I697" s="45"/>
      <c r="J697" s="45"/>
      <c r="K697" s="45"/>
      <c r="L697" s="32"/>
    </row>
  </sheetData>
  <sheetProtection algorithmName="SHA-512" hashValue="wYWxbc3iq8xdZ8CPeiiuuuormEYZhRf25LWEJYzeOKdqjh3MPZ6z+o+by7Sr4isJoFjoCS7jb1YQQMZC1Yk/4g==" saltValue="OpkYBj2eUQ2Eu9bSvVR8mGpdThbID+fffpGMIjaZbZeSon3CVidVaZbhYm0WWMFmVpdaGnYiM0pqY8mnzOpE0A==" spinCount="100000" sheet="1" objects="1" scenarios="1" formatColumns="0" formatRows="0" autoFilter="0"/>
  <autoFilter ref="C127:K696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2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95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5" customHeight="1" x14ac:dyDescent="0.2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43" t="str">
        <f>'Rekapitulace stavby'!K6</f>
        <v>REGENERACE PANELOVÉHO SÍDLIŠTĚ DUBINA – LOKALITA 3B</v>
      </c>
      <c r="F7" s="244"/>
      <c r="G7" s="244"/>
      <c r="H7" s="244"/>
      <c r="L7" s="20"/>
    </row>
    <row r="8" spans="2:46" s="1" customFormat="1" ht="12" customHeight="1" x14ac:dyDescent="0.2">
      <c r="B8" s="32"/>
      <c r="D8" s="27" t="s">
        <v>113</v>
      </c>
      <c r="L8" s="32"/>
    </row>
    <row r="9" spans="2:46" s="1" customFormat="1" ht="16.5" customHeight="1" x14ac:dyDescent="0.2">
      <c r="B9" s="32"/>
      <c r="E9" s="201" t="s">
        <v>1033</v>
      </c>
      <c r="F9" s="245"/>
      <c r="G9" s="245"/>
      <c r="H9" s="245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1. 6. 2024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 x14ac:dyDescent="0.2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46" t="str">
        <f>'Rekapitulace stavby'!E14</f>
        <v>Vyplň údaj</v>
      </c>
      <c r="F18" s="227"/>
      <c r="G18" s="227"/>
      <c r="H18" s="227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 x14ac:dyDescent="0.2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36</v>
      </c>
      <c r="I23" s="27" t="s">
        <v>25</v>
      </c>
      <c r="J23" s="25" t="s">
        <v>1</v>
      </c>
      <c r="L23" s="32"/>
    </row>
    <row r="24" spans="2:12" s="1" customFormat="1" ht="18" customHeight="1" x14ac:dyDescent="0.2">
      <c r="B24" s="32"/>
      <c r="E24" s="25" t="s">
        <v>37</v>
      </c>
      <c r="I24" s="27" t="s">
        <v>28</v>
      </c>
      <c r="J24" s="25" t="s">
        <v>1</v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38</v>
      </c>
      <c r="L26" s="32"/>
    </row>
    <row r="27" spans="2:12" s="7" customFormat="1" ht="16.5" customHeight="1" x14ac:dyDescent="0.2">
      <c r="B27" s="94"/>
      <c r="E27" s="232" t="s">
        <v>1</v>
      </c>
      <c r="F27" s="232"/>
      <c r="G27" s="232"/>
      <c r="H27" s="232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39</v>
      </c>
      <c r="J30" s="66">
        <f>ROUND(J118,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 x14ac:dyDescent="0.2">
      <c r="B33" s="32"/>
      <c r="D33" s="55" t="s">
        <v>43</v>
      </c>
      <c r="E33" s="27" t="s">
        <v>44</v>
      </c>
      <c r="F33" s="86">
        <f>ROUND((SUM(BE118:BE121)),  2)</f>
        <v>0</v>
      </c>
      <c r="I33" s="96">
        <v>0.21</v>
      </c>
      <c r="J33" s="86">
        <f>ROUND(((SUM(BE118:BE121))*I33),  2)</f>
        <v>0</v>
      </c>
      <c r="L33" s="32"/>
    </row>
    <row r="34" spans="2:12" s="1" customFormat="1" ht="14.45" customHeight="1" x14ac:dyDescent="0.2">
      <c r="B34" s="32"/>
      <c r="E34" s="27" t="s">
        <v>45</v>
      </c>
      <c r="F34" s="86">
        <f>ROUND((SUM(BF118:BF121)),  2)</f>
        <v>0</v>
      </c>
      <c r="I34" s="96">
        <v>0.12</v>
      </c>
      <c r="J34" s="86">
        <f>ROUND(((SUM(BF118:BF121))*I34),  2)</f>
        <v>0</v>
      </c>
      <c r="L34" s="32"/>
    </row>
    <row r="35" spans="2:12" s="1" customFormat="1" ht="14.45" hidden="1" customHeight="1" x14ac:dyDescent="0.2">
      <c r="B35" s="32"/>
      <c r="E35" s="27" t="s">
        <v>46</v>
      </c>
      <c r="F35" s="86">
        <f>ROUND((SUM(BG118:BG121)),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47</v>
      </c>
      <c r="F36" s="86">
        <f>ROUND((SUM(BH118:BH121)),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48</v>
      </c>
      <c r="F37" s="86">
        <f>ROUND((SUM(BI118:BI121)),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49</v>
      </c>
      <c r="E39" s="57"/>
      <c r="F39" s="57"/>
      <c r="G39" s="99" t="s">
        <v>50</v>
      </c>
      <c r="H39" s="100" t="s">
        <v>51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54</v>
      </c>
      <c r="E61" s="34"/>
      <c r="F61" s="103" t="s">
        <v>55</v>
      </c>
      <c r="G61" s="43" t="s">
        <v>54</v>
      </c>
      <c r="H61" s="34"/>
      <c r="I61" s="34"/>
      <c r="J61" s="104" t="s">
        <v>55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54</v>
      </c>
      <c r="E76" s="34"/>
      <c r="F76" s="103" t="s">
        <v>55</v>
      </c>
      <c r="G76" s="43" t="s">
        <v>54</v>
      </c>
      <c r="H76" s="34"/>
      <c r="I76" s="34"/>
      <c r="J76" s="104" t="s">
        <v>55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116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3" t="str">
        <f>E7</f>
        <v>REGENERACE PANELOVÉHO SÍDLIŠTĚ DUBINA – LOKALITA 3B</v>
      </c>
      <c r="F85" s="244"/>
      <c r="G85" s="244"/>
      <c r="H85" s="244"/>
      <c r="L85" s="32"/>
    </row>
    <row r="86" spans="2:47" s="1" customFormat="1" ht="12" customHeight="1" x14ac:dyDescent="0.2">
      <c r="B86" s="32"/>
      <c r="C86" s="27" t="s">
        <v>113</v>
      </c>
      <c r="L86" s="32"/>
    </row>
    <row r="87" spans="2:47" s="1" customFormat="1" ht="16.5" customHeight="1" x14ac:dyDescent="0.2">
      <c r="B87" s="32"/>
      <c r="E87" s="201" t="str">
        <f>E9</f>
        <v xml:space="preserve">SO 401 - Veřejné osvětlení </v>
      </c>
      <c r="F87" s="245"/>
      <c r="G87" s="245"/>
      <c r="H87" s="245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 xml:space="preserve"> ČÁST J A K UL. BARTOŇOVA </v>
      </c>
      <c r="I89" s="27" t="s">
        <v>22</v>
      </c>
      <c r="J89" s="52" t="str">
        <f>IF(J12="","",J12)</f>
        <v>1. 6. 2024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40.15" customHeight="1" x14ac:dyDescent="0.2">
      <c r="B91" s="32"/>
      <c r="C91" s="27" t="s">
        <v>24</v>
      </c>
      <c r="F91" s="25" t="str">
        <f>E15</f>
        <v>Statutární město Pardubice - MO III</v>
      </c>
      <c r="I91" s="27" t="s">
        <v>31</v>
      </c>
      <c r="J91" s="30" t="str">
        <f>E21</f>
        <v>PRODIN a.s., K Vápence 2745, 530 02 Pardubice</v>
      </c>
      <c r="L91" s="32"/>
    </row>
    <row r="92" spans="2:47" s="1" customFormat="1" ht="15.2" customHeight="1" x14ac:dyDescent="0.2">
      <c r="B92" s="32"/>
      <c r="C92" s="27" t="s">
        <v>29</v>
      </c>
      <c r="F92" s="25" t="str">
        <f>IF(E18="","",E18)</f>
        <v>Vyplň údaj</v>
      </c>
      <c r="I92" s="27" t="s">
        <v>36</v>
      </c>
      <c r="J92" s="30" t="str">
        <f>E24</f>
        <v>Jana Förstlová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117</v>
      </c>
      <c r="D94" s="97"/>
      <c r="E94" s="97"/>
      <c r="F94" s="97"/>
      <c r="G94" s="97"/>
      <c r="H94" s="97"/>
      <c r="I94" s="97"/>
      <c r="J94" s="106" t="s">
        <v>118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119</v>
      </c>
      <c r="J96" s="66">
        <f>J118</f>
        <v>0</v>
      </c>
      <c r="L96" s="32"/>
      <c r="AU96" s="17" t="s">
        <v>120</v>
      </c>
    </row>
    <row r="97" spans="2:12" s="8" customFormat="1" ht="24.95" customHeight="1" x14ac:dyDescent="0.2">
      <c r="B97" s="108"/>
      <c r="D97" s="109" t="s">
        <v>1034</v>
      </c>
      <c r="E97" s="110"/>
      <c r="F97" s="110"/>
      <c r="G97" s="110"/>
      <c r="H97" s="110"/>
      <c r="I97" s="110"/>
      <c r="J97" s="111">
        <f>J119</f>
        <v>0</v>
      </c>
      <c r="L97" s="108"/>
    </row>
    <row r="98" spans="2:12" s="9" customFormat="1" ht="19.899999999999999" customHeight="1" x14ac:dyDescent="0.2">
      <c r="B98" s="112"/>
      <c r="D98" s="113" t="s">
        <v>1035</v>
      </c>
      <c r="E98" s="114"/>
      <c r="F98" s="114"/>
      <c r="G98" s="114"/>
      <c r="H98" s="114"/>
      <c r="I98" s="114"/>
      <c r="J98" s="115">
        <f>J120</f>
        <v>0</v>
      </c>
      <c r="L98" s="112"/>
    </row>
    <row r="99" spans="2:12" s="1" customFormat="1" ht="21.75" customHeight="1" x14ac:dyDescent="0.2">
      <c r="B99" s="32"/>
      <c r="L99" s="32"/>
    </row>
    <row r="100" spans="2:12" s="1" customFormat="1" ht="6.95" customHeight="1" x14ac:dyDescent="0.2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 x14ac:dyDescent="0.2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 x14ac:dyDescent="0.2">
      <c r="B105" s="32"/>
      <c r="C105" s="21" t="s">
        <v>125</v>
      </c>
      <c r="L105" s="32"/>
    </row>
    <row r="106" spans="2:12" s="1" customFormat="1" ht="6.95" customHeight="1" x14ac:dyDescent="0.2">
      <c r="B106" s="32"/>
      <c r="L106" s="32"/>
    </row>
    <row r="107" spans="2:12" s="1" customFormat="1" ht="12" customHeight="1" x14ac:dyDescent="0.2">
      <c r="B107" s="32"/>
      <c r="C107" s="27" t="s">
        <v>16</v>
      </c>
      <c r="L107" s="32"/>
    </row>
    <row r="108" spans="2:12" s="1" customFormat="1" ht="16.5" customHeight="1" x14ac:dyDescent="0.2">
      <c r="B108" s="32"/>
      <c r="E108" s="243" t="str">
        <f>E7</f>
        <v>REGENERACE PANELOVÉHO SÍDLIŠTĚ DUBINA – LOKALITA 3B</v>
      </c>
      <c r="F108" s="244"/>
      <c r="G108" s="244"/>
      <c r="H108" s="244"/>
      <c r="L108" s="32"/>
    </row>
    <row r="109" spans="2:12" s="1" customFormat="1" ht="12" customHeight="1" x14ac:dyDescent="0.2">
      <c r="B109" s="32"/>
      <c r="C109" s="27" t="s">
        <v>113</v>
      </c>
      <c r="L109" s="32"/>
    </row>
    <row r="110" spans="2:12" s="1" customFormat="1" ht="16.5" customHeight="1" x14ac:dyDescent="0.2">
      <c r="B110" s="32"/>
      <c r="E110" s="201" t="str">
        <f>E9</f>
        <v xml:space="preserve">SO 401 - Veřejné osvětlení </v>
      </c>
      <c r="F110" s="245"/>
      <c r="G110" s="245"/>
      <c r="H110" s="245"/>
      <c r="L110" s="32"/>
    </row>
    <row r="111" spans="2:12" s="1" customFormat="1" ht="6.95" customHeight="1" x14ac:dyDescent="0.2">
      <c r="B111" s="32"/>
      <c r="L111" s="32"/>
    </row>
    <row r="112" spans="2:12" s="1" customFormat="1" ht="12" customHeight="1" x14ac:dyDescent="0.2">
      <c r="B112" s="32"/>
      <c r="C112" s="27" t="s">
        <v>20</v>
      </c>
      <c r="F112" s="25" t="str">
        <f>F12</f>
        <v xml:space="preserve"> ČÁST J A K UL. BARTOŇOVA </v>
      </c>
      <c r="I112" s="27" t="s">
        <v>22</v>
      </c>
      <c r="J112" s="52" t="str">
        <f>IF(J12="","",J12)</f>
        <v>1. 6. 2024</v>
      </c>
      <c r="L112" s="32"/>
    </row>
    <row r="113" spans="2:65" s="1" customFormat="1" ht="6.95" customHeight="1" x14ac:dyDescent="0.2">
      <c r="B113" s="32"/>
      <c r="L113" s="32"/>
    </row>
    <row r="114" spans="2:65" s="1" customFormat="1" ht="40.15" customHeight="1" x14ac:dyDescent="0.2">
      <c r="B114" s="32"/>
      <c r="C114" s="27" t="s">
        <v>24</v>
      </c>
      <c r="F114" s="25" t="str">
        <f>E15</f>
        <v>Statutární město Pardubice - MO III</v>
      </c>
      <c r="I114" s="27" t="s">
        <v>31</v>
      </c>
      <c r="J114" s="30" t="str">
        <f>E21</f>
        <v>PRODIN a.s., K Vápence 2745, 530 02 Pardubice</v>
      </c>
      <c r="L114" s="32"/>
    </row>
    <row r="115" spans="2:65" s="1" customFormat="1" ht="15.2" customHeight="1" x14ac:dyDescent="0.2">
      <c r="B115" s="32"/>
      <c r="C115" s="27" t="s">
        <v>29</v>
      </c>
      <c r="F115" s="25" t="str">
        <f>IF(E18="","",E18)</f>
        <v>Vyplň údaj</v>
      </c>
      <c r="I115" s="27" t="s">
        <v>36</v>
      </c>
      <c r="J115" s="30" t="str">
        <f>E24</f>
        <v>Jana Förstlová</v>
      </c>
      <c r="L115" s="32"/>
    </row>
    <row r="116" spans="2:65" s="1" customFormat="1" ht="10.35" customHeight="1" x14ac:dyDescent="0.2">
      <c r="B116" s="32"/>
      <c r="L116" s="32"/>
    </row>
    <row r="117" spans="2:65" s="10" customFormat="1" ht="29.25" customHeight="1" x14ac:dyDescent="0.2">
      <c r="B117" s="116"/>
      <c r="C117" s="117" t="s">
        <v>126</v>
      </c>
      <c r="D117" s="118" t="s">
        <v>64</v>
      </c>
      <c r="E117" s="118" t="s">
        <v>60</v>
      </c>
      <c r="F117" s="118" t="s">
        <v>61</v>
      </c>
      <c r="G117" s="118" t="s">
        <v>127</v>
      </c>
      <c r="H117" s="118" t="s">
        <v>128</v>
      </c>
      <c r="I117" s="118" t="s">
        <v>129</v>
      </c>
      <c r="J117" s="118" t="s">
        <v>118</v>
      </c>
      <c r="K117" s="119" t="s">
        <v>130</v>
      </c>
      <c r="L117" s="116"/>
      <c r="M117" s="59" t="s">
        <v>1</v>
      </c>
      <c r="N117" s="60" t="s">
        <v>43</v>
      </c>
      <c r="O117" s="60" t="s">
        <v>131</v>
      </c>
      <c r="P117" s="60" t="s">
        <v>132</v>
      </c>
      <c r="Q117" s="60" t="s">
        <v>133</v>
      </c>
      <c r="R117" s="60" t="s">
        <v>134</v>
      </c>
      <c r="S117" s="60" t="s">
        <v>135</v>
      </c>
      <c r="T117" s="61" t="s">
        <v>136</v>
      </c>
    </row>
    <row r="118" spans="2:65" s="1" customFormat="1" ht="22.9" customHeight="1" x14ac:dyDescent="0.25">
      <c r="B118" s="32"/>
      <c r="C118" s="64" t="s">
        <v>137</v>
      </c>
      <c r="J118" s="120">
        <f>BK118</f>
        <v>0</v>
      </c>
      <c r="L118" s="32"/>
      <c r="M118" s="62"/>
      <c r="N118" s="53"/>
      <c r="O118" s="53"/>
      <c r="P118" s="121">
        <f>P119</f>
        <v>0</v>
      </c>
      <c r="Q118" s="53"/>
      <c r="R118" s="121">
        <f>R119</f>
        <v>0</v>
      </c>
      <c r="S118" s="53"/>
      <c r="T118" s="122">
        <f>T119</f>
        <v>0</v>
      </c>
      <c r="AT118" s="17" t="s">
        <v>78</v>
      </c>
      <c r="AU118" s="17" t="s">
        <v>120</v>
      </c>
      <c r="BK118" s="123">
        <f>BK119</f>
        <v>0</v>
      </c>
    </row>
    <row r="119" spans="2:65" s="11" customFormat="1" ht="25.9" customHeight="1" x14ac:dyDescent="0.2">
      <c r="B119" s="124"/>
      <c r="D119" s="125" t="s">
        <v>78</v>
      </c>
      <c r="E119" s="126" t="s">
        <v>204</v>
      </c>
      <c r="F119" s="126" t="s">
        <v>204</v>
      </c>
      <c r="I119" s="127"/>
      <c r="J119" s="128">
        <f>BK119</f>
        <v>0</v>
      </c>
      <c r="L119" s="124"/>
      <c r="M119" s="129"/>
      <c r="P119" s="130">
        <f>P120</f>
        <v>0</v>
      </c>
      <c r="R119" s="130">
        <f>R120</f>
        <v>0</v>
      </c>
      <c r="T119" s="131">
        <f>T120</f>
        <v>0</v>
      </c>
      <c r="AR119" s="125" t="s">
        <v>87</v>
      </c>
      <c r="AT119" s="132" t="s">
        <v>78</v>
      </c>
      <c r="AU119" s="132" t="s">
        <v>79</v>
      </c>
      <c r="AY119" s="125" t="s">
        <v>141</v>
      </c>
      <c r="BK119" s="133">
        <f>BK120</f>
        <v>0</v>
      </c>
    </row>
    <row r="120" spans="2:65" s="11" customFormat="1" ht="22.9" customHeight="1" x14ac:dyDescent="0.2">
      <c r="B120" s="124"/>
      <c r="D120" s="125" t="s">
        <v>78</v>
      </c>
      <c r="E120" s="134" t="s">
        <v>1036</v>
      </c>
      <c r="F120" s="134" t="s">
        <v>1037</v>
      </c>
      <c r="I120" s="127"/>
      <c r="J120" s="135">
        <f>BK120</f>
        <v>0</v>
      </c>
      <c r="L120" s="124"/>
      <c r="M120" s="129"/>
      <c r="P120" s="130">
        <f>P121</f>
        <v>0</v>
      </c>
      <c r="R120" s="130">
        <f>R121</f>
        <v>0</v>
      </c>
      <c r="T120" s="131">
        <f>T121</f>
        <v>0</v>
      </c>
      <c r="AR120" s="125" t="s">
        <v>87</v>
      </c>
      <c r="AT120" s="132" t="s">
        <v>78</v>
      </c>
      <c r="AU120" s="132" t="s">
        <v>87</v>
      </c>
      <c r="AY120" s="125" t="s">
        <v>141</v>
      </c>
      <c r="BK120" s="133">
        <f>BK121</f>
        <v>0</v>
      </c>
    </row>
    <row r="121" spans="2:65" s="1" customFormat="1" ht="16.5" customHeight="1" x14ac:dyDescent="0.2">
      <c r="B121" s="32"/>
      <c r="C121" s="136" t="s">
        <v>87</v>
      </c>
      <c r="D121" s="136" t="s">
        <v>144</v>
      </c>
      <c r="E121" s="137" t="s">
        <v>1036</v>
      </c>
      <c r="F121" s="138" t="s">
        <v>1038</v>
      </c>
      <c r="G121" s="139" t="s">
        <v>152</v>
      </c>
      <c r="H121" s="140">
        <v>1</v>
      </c>
      <c r="I121" s="141"/>
      <c r="J121" s="142">
        <f>ROUND(I121*H121,2)</f>
        <v>0</v>
      </c>
      <c r="K121" s="138" t="s">
        <v>1</v>
      </c>
      <c r="L121" s="32"/>
      <c r="M121" s="193" t="s">
        <v>1</v>
      </c>
      <c r="N121" s="194" t="s">
        <v>44</v>
      </c>
      <c r="O121" s="195"/>
      <c r="P121" s="196">
        <f>O121*H121</f>
        <v>0</v>
      </c>
      <c r="Q121" s="196">
        <v>0</v>
      </c>
      <c r="R121" s="196">
        <f>Q121*H121</f>
        <v>0</v>
      </c>
      <c r="S121" s="196">
        <v>0</v>
      </c>
      <c r="T121" s="197">
        <f>S121*H121</f>
        <v>0</v>
      </c>
      <c r="AR121" s="147" t="s">
        <v>158</v>
      </c>
      <c r="AT121" s="147" t="s">
        <v>144</v>
      </c>
      <c r="AU121" s="147" t="s">
        <v>89</v>
      </c>
      <c r="AY121" s="17" t="s">
        <v>141</v>
      </c>
      <c r="BE121" s="148">
        <f>IF(N121="základní",J121,0)</f>
        <v>0</v>
      </c>
      <c r="BF121" s="148">
        <f>IF(N121="snížená",J121,0)</f>
        <v>0</v>
      </c>
      <c r="BG121" s="148">
        <f>IF(N121="zákl. přenesená",J121,0)</f>
        <v>0</v>
      </c>
      <c r="BH121" s="148">
        <f>IF(N121="sníž. přenesená",J121,0)</f>
        <v>0</v>
      </c>
      <c r="BI121" s="148">
        <f>IF(N121="nulová",J121,0)</f>
        <v>0</v>
      </c>
      <c r="BJ121" s="17" t="s">
        <v>87</v>
      </c>
      <c r="BK121" s="148">
        <f>ROUND(I121*H121,2)</f>
        <v>0</v>
      </c>
      <c r="BL121" s="17" t="s">
        <v>158</v>
      </c>
      <c r="BM121" s="147" t="s">
        <v>1039</v>
      </c>
    </row>
    <row r="122" spans="2:65" s="1" customFormat="1" ht="6.95" customHeight="1" x14ac:dyDescent="0.2"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32"/>
    </row>
  </sheetData>
  <sheetProtection algorithmName="SHA-512" hashValue="TIpGpHlK7e6EY588sXcPcLc1/HFSGQM0mEHpb9IxV/47/yUSkGxeZPqtMRjsVEUPqA7MW5Sy5PU8USuXgjuh3w==" saltValue="/Otujr2KoGze44bObpDzxSNVEHVatXGBc3PFQyXJwXQu9En6CYNMImcufYzQ9CJteohBLatdHWJttFJKBw5c2A==" spinCount="100000" sheet="1" objects="1" scenarios="1" formatColumns="0" formatRows="0" autoFilter="0"/>
  <autoFilter ref="C117:K121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5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98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5" customHeight="1" x14ac:dyDescent="0.2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43" t="str">
        <f>'Rekapitulace stavby'!K6</f>
        <v>REGENERACE PANELOVÉHO SÍDLIŠTĚ DUBINA – LOKALITA 3B</v>
      </c>
      <c r="F7" s="244"/>
      <c r="G7" s="244"/>
      <c r="H7" s="244"/>
      <c r="L7" s="20"/>
    </row>
    <row r="8" spans="2:46" s="1" customFormat="1" ht="12" customHeight="1" x14ac:dyDescent="0.2">
      <c r="B8" s="32"/>
      <c r="D8" s="27" t="s">
        <v>113</v>
      </c>
      <c r="L8" s="32"/>
    </row>
    <row r="9" spans="2:46" s="1" customFormat="1" ht="16.5" customHeight="1" x14ac:dyDescent="0.2">
      <c r="B9" s="32"/>
      <c r="E9" s="201" t="s">
        <v>1040</v>
      </c>
      <c r="F9" s="245"/>
      <c r="G9" s="245"/>
      <c r="H9" s="245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1041</v>
      </c>
      <c r="I12" s="27" t="s">
        <v>22</v>
      </c>
      <c r="J12" s="52" t="str">
        <f>'Rekapitulace stavby'!AN8</f>
        <v>1. 6. 2024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 x14ac:dyDescent="0.2">
      <c r="B15" s="32"/>
      <c r="E15" s="25" t="s">
        <v>1042</v>
      </c>
      <c r="I15" s="27" t="s">
        <v>28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46" t="str">
        <f>'Rekapitulace stavby'!E14</f>
        <v>Vyplň údaj</v>
      </c>
      <c r="F18" s="227"/>
      <c r="G18" s="227"/>
      <c r="H18" s="227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 x14ac:dyDescent="0.2">
      <c r="B21" s="32"/>
      <c r="E21" s="25" t="s">
        <v>1043</v>
      </c>
      <c r="I21" s="27" t="s">
        <v>28</v>
      </c>
      <c r="J21" s="25" t="s">
        <v>1044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36</v>
      </c>
      <c r="I23" s="27" t="s">
        <v>25</v>
      </c>
      <c r="J23" s="25" t="s">
        <v>1</v>
      </c>
      <c r="L23" s="32"/>
    </row>
    <row r="24" spans="2:12" s="1" customFormat="1" ht="18" customHeight="1" x14ac:dyDescent="0.2">
      <c r="B24" s="32"/>
      <c r="E24" s="25" t="s">
        <v>1045</v>
      </c>
      <c r="I24" s="27" t="s">
        <v>28</v>
      </c>
      <c r="J24" s="25" t="s">
        <v>1</v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38</v>
      </c>
      <c r="L26" s="32"/>
    </row>
    <row r="27" spans="2:12" s="7" customFormat="1" ht="16.5" customHeight="1" x14ac:dyDescent="0.2">
      <c r="B27" s="94"/>
      <c r="E27" s="232" t="s">
        <v>1</v>
      </c>
      <c r="F27" s="232"/>
      <c r="G27" s="232"/>
      <c r="H27" s="232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39</v>
      </c>
      <c r="J30" s="66">
        <f>ROUND(J126,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 x14ac:dyDescent="0.2">
      <c r="B33" s="32"/>
      <c r="D33" s="55" t="s">
        <v>43</v>
      </c>
      <c r="E33" s="27" t="s">
        <v>44</v>
      </c>
      <c r="F33" s="86">
        <f>ROUND((SUM(BE126:BE204)),  2)</f>
        <v>0</v>
      </c>
      <c r="I33" s="96">
        <v>0.21</v>
      </c>
      <c r="J33" s="86">
        <f>ROUND(((SUM(BE126:BE204))*I33),  2)</f>
        <v>0</v>
      </c>
      <c r="L33" s="32"/>
    </row>
    <row r="34" spans="2:12" s="1" customFormat="1" ht="14.45" customHeight="1" x14ac:dyDescent="0.2">
      <c r="B34" s="32"/>
      <c r="E34" s="27" t="s">
        <v>45</v>
      </c>
      <c r="F34" s="86">
        <f>ROUND((SUM(BF126:BF204)),  2)</f>
        <v>0</v>
      </c>
      <c r="I34" s="96">
        <v>0.12</v>
      </c>
      <c r="J34" s="86">
        <f>ROUND(((SUM(BF126:BF204))*I34),  2)</f>
        <v>0</v>
      </c>
      <c r="L34" s="32"/>
    </row>
    <row r="35" spans="2:12" s="1" customFormat="1" ht="14.45" hidden="1" customHeight="1" x14ac:dyDescent="0.2">
      <c r="B35" s="32"/>
      <c r="E35" s="27" t="s">
        <v>46</v>
      </c>
      <c r="F35" s="86">
        <f>ROUND((SUM(BG126:BG204)),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47</v>
      </c>
      <c r="F36" s="86">
        <f>ROUND((SUM(BH126:BH204)),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48</v>
      </c>
      <c r="F37" s="86">
        <f>ROUND((SUM(BI126:BI204)),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49</v>
      </c>
      <c r="E39" s="57"/>
      <c r="F39" s="57"/>
      <c r="G39" s="99" t="s">
        <v>50</v>
      </c>
      <c r="H39" s="100" t="s">
        <v>51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54</v>
      </c>
      <c r="E61" s="34"/>
      <c r="F61" s="103" t="s">
        <v>55</v>
      </c>
      <c r="G61" s="43" t="s">
        <v>54</v>
      </c>
      <c r="H61" s="34"/>
      <c r="I61" s="34"/>
      <c r="J61" s="104" t="s">
        <v>55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54</v>
      </c>
      <c r="E76" s="34"/>
      <c r="F76" s="103" t="s">
        <v>55</v>
      </c>
      <c r="G76" s="43" t="s">
        <v>54</v>
      </c>
      <c r="H76" s="34"/>
      <c r="I76" s="34"/>
      <c r="J76" s="104" t="s">
        <v>55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116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3" t="str">
        <f>E7</f>
        <v>REGENERACE PANELOVÉHO SÍDLIŠTĚ DUBINA – LOKALITA 3B</v>
      </c>
      <c r="F85" s="244"/>
      <c r="G85" s="244"/>
      <c r="H85" s="244"/>
      <c r="L85" s="32"/>
    </row>
    <row r="86" spans="2:47" s="1" customFormat="1" ht="12" customHeight="1" x14ac:dyDescent="0.2">
      <c r="B86" s="32"/>
      <c r="C86" s="27" t="s">
        <v>113</v>
      </c>
      <c r="L86" s="32"/>
    </row>
    <row r="87" spans="2:47" s="1" customFormat="1" ht="16.5" customHeight="1" x14ac:dyDescent="0.2">
      <c r="B87" s="32"/>
      <c r="E87" s="201" t="str">
        <f>E9</f>
        <v>SO 701 -  Kontejnerové stání</v>
      </c>
      <c r="F87" s="245"/>
      <c r="G87" s="245"/>
      <c r="H87" s="245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Pardubice</v>
      </c>
      <c r="I89" s="27" t="s">
        <v>22</v>
      </c>
      <c r="J89" s="52" t="str">
        <f>IF(J12="","",J12)</f>
        <v>1. 6. 2024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Statuární město Pardubice,  MO III</v>
      </c>
      <c r="I91" s="27" t="s">
        <v>31</v>
      </c>
      <c r="J91" s="30" t="str">
        <f>E21</f>
        <v xml:space="preserve">PRODIN </v>
      </c>
      <c r="L91" s="32"/>
    </row>
    <row r="92" spans="2:47" s="1" customFormat="1" ht="15.2" customHeight="1" x14ac:dyDescent="0.2">
      <c r="B92" s="32"/>
      <c r="C92" s="27" t="s">
        <v>29</v>
      </c>
      <c r="F92" s="25" t="str">
        <f>IF(E18="","",E18)</f>
        <v>Vyplň údaj</v>
      </c>
      <c r="I92" s="27" t="s">
        <v>36</v>
      </c>
      <c r="J92" s="30" t="str">
        <f>E24</f>
        <v>Radek Tušíl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117</v>
      </c>
      <c r="D94" s="97"/>
      <c r="E94" s="97"/>
      <c r="F94" s="97"/>
      <c r="G94" s="97"/>
      <c r="H94" s="97"/>
      <c r="I94" s="97"/>
      <c r="J94" s="106" t="s">
        <v>118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119</v>
      </c>
      <c r="J96" s="66">
        <f>J126</f>
        <v>0</v>
      </c>
      <c r="L96" s="32"/>
      <c r="AU96" s="17" t="s">
        <v>120</v>
      </c>
    </row>
    <row r="97" spans="2:12" s="8" customFormat="1" ht="24.95" customHeight="1" x14ac:dyDescent="0.2">
      <c r="B97" s="108"/>
      <c r="D97" s="109" t="s">
        <v>192</v>
      </c>
      <c r="E97" s="110"/>
      <c r="F97" s="110"/>
      <c r="G97" s="110"/>
      <c r="H97" s="110"/>
      <c r="I97" s="110"/>
      <c r="J97" s="111">
        <f>J127</f>
        <v>0</v>
      </c>
      <c r="L97" s="108"/>
    </row>
    <row r="98" spans="2:12" s="9" customFormat="1" ht="19.899999999999999" customHeight="1" x14ac:dyDescent="0.2">
      <c r="B98" s="112"/>
      <c r="D98" s="113" t="s">
        <v>193</v>
      </c>
      <c r="E98" s="114"/>
      <c r="F98" s="114"/>
      <c r="G98" s="114"/>
      <c r="H98" s="114"/>
      <c r="I98" s="114"/>
      <c r="J98" s="115">
        <f>J128</f>
        <v>0</v>
      </c>
      <c r="L98" s="112"/>
    </row>
    <row r="99" spans="2:12" s="9" customFormat="1" ht="19.899999999999999" customHeight="1" x14ac:dyDescent="0.2">
      <c r="B99" s="112"/>
      <c r="D99" s="113" t="s">
        <v>194</v>
      </c>
      <c r="E99" s="114"/>
      <c r="F99" s="114"/>
      <c r="G99" s="114"/>
      <c r="H99" s="114"/>
      <c r="I99" s="114"/>
      <c r="J99" s="115">
        <f>J140</f>
        <v>0</v>
      </c>
      <c r="L99" s="112"/>
    </row>
    <row r="100" spans="2:12" s="9" customFormat="1" ht="19.899999999999999" customHeight="1" x14ac:dyDescent="0.2">
      <c r="B100" s="112"/>
      <c r="D100" s="113" t="s">
        <v>195</v>
      </c>
      <c r="E100" s="114"/>
      <c r="F100" s="114"/>
      <c r="G100" s="114"/>
      <c r="H100" s="114"/>
      <c r="I100" s="114"/>
      <c r="J100" s="115">
        <f>J151</f>
        <v>0</v>
      </c>
      <c r="L100" s="112"/>
    </row>
    <row r="101" spans="2:12" s="9" customFormat="1" ht="19.899999999999999" customHeight="1" x14ac:dyDescent="0.2">
      <c r="B101" s="112"/>
      <c r="D101" s="113" t="s">
        <v>196</v>
      </c>
      <c r="E101" s="114"/>
      <c r="F101" s="114"/>
      <c r="G101" s="114"/>
      <c r="H101" s="114"/>
      <c r="I101" s="114"/>
      <c r="J101" s="115">
        <f>J164</f>
        <v>0</v>
      </c>
      <c r="L101" s="112"/>
    </row>
    <row r="102" spans="2:12" s="9" customFormat="1" ht="19.899999999999999" customHeight="1" x14ac:dyDescent="0.2">
      <c r="B102" s="112"/>
      <c r="D102" s="113" t="s">
        <v>1046</v>
      </c>
      <c r="E102" s="114"/>
      <c r="F102" s="114"/>
      <c r="G102" s="114"/>
      <c r="H102" s="114"/>
      <c r="I102" s="114"/>
      <c r="J102" s="115">
        <f>J169</f>
        <v>0</v>
      </c>
      <c r="L102" s="112"/>
    </row>
    <row r="103" spans="2:12" s="9" customFormat="1" ht="19.899999999999999" customHeight="1" x14ac:dyDescent="0.2">
      <c r="B103" s="112"/>
      <c r="D103" s="113" t="s">
        <v>1047</v>
      </c>
      <c r="E103" s="114"/>
      <c r="F103" s="114"/>
      <c r="G103" s="114"/>
      <c r="H103" s="114"/>
      <c r="I103" s="114"/>
      <c r="J103" s="115">
        <f>J184</f>
        <v>0</v>
      </c>
      <c r="L103" s="112"/>
    </row>
    <row r="104" spans="2:12" s="8" customFormat="1" ht="24.95" customHeight="1" x14ac:dyDescent="0.2">
      <c r="B104" s="108"/>
      <c r="D104" s="109" t="s">
        <v>202</v>
      </c>
      <c r="E104" s="110"/>
      <c r="F104" s="110"/>
      <c r="G104" s="110"/>
      <c r="H104" s="110"/>
      <c r="I104" s="110"/>
      <c r="J104" s="111">
        <f>J186</f>
        <v>0</v>
      </c>
      <c r="L104" s="108"/>
    </row>
    <row r="105" spans="2:12" s="9" customFormat="1" ht="19.899999999999999" customHeight="1" x14ac:dyDescent="0.2">
      <c r="B105" s="112"/>
      <c r="D105" s="113" t="s">
        <v>203</v>
      </c>
      <c r="E105" s="114"/>
      <c r="F105" s="114"/>
      <c r="G105" s="114"/>
      <c r="H105" s="114"/>
      <c r="I105" s="114"/>
      <c r="J105" s="115">
        <f>J187</f>
        <v>0</v>
      </c>
      <c r="L105" s="112"/>
    </row>
    <row r="106" spans="2:12" s="9" customFormat="1" ht="19.899999999999999" customHeight="1" x14ac:dyDescent="0.2">
      <c r="B106" s="112"/>
      <c r="D106" s="113" t="s">
        <v>1048</v>
      </c>
      <c r="E106" s="114"/>
      <c r="F106" s="114"/>
      <c r="G106" s="114"/>
      <c r="H106" s="114"/>
      <c r="I106" s="114"/>
      <c r="J106" s="115">
        <f>J195</f>
        <v>0</v>
      </c>
      <c r="L106" s="112"/>
    </row>
    <row r="107" spans="2:12" s="1" customFormat="1" ht="21.75" customHeight="1" x14ac:dyDescent="0.2">
      <c r="B107" s="32"/>
      <c r="L107" s="32"/>
    </row>
    <row r="108" spans="2:12" s="1" customFormat="1" ht="6.95" customHeight="1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12" s="1" customFormat="1" ht="6.95" customHeight="1" x14ac:dyDescent="0.2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 x14ac:dyDescent="0.2">
      <c r="B113" s="32"/>
      <c r="C113" s="21" t="s">
        <v>125</v>
      </c>
      <c r="L113" s="32"/>
    </row>
    <row r="114" spans="2:63" s="1" customFormat="1" ht="6.95" customHeight="1" x14ac:dyDescent="0.2">
      <c r="B114" s="32"/>
      <c r="L114" s="32"/>
    </row>
    <row r="115" spans="2:63" s="1" customFormat="1" ht="12" customHeight="1" x14ac:dyDescent="0.2">
      <c r="B115" s="32"/>
      <c r="C115" s="27" t="s">
        <v>16</v>
      </c>
      <c r="L115" s="32"/>
    </row>
    <row r="116" spans="2:63" s="1" customFormat="1" ht="16.5" customHeight="1" x14ac:dyDescent="0.2">
      <c r="B116" s="32"/>
      <c r="E116" s="243" t="str">
        <f>E7</f>
        <v>REGENERACE PANELOVÉHO SÍDLIŠTĚ DUBINA – LOKALITA 3B</v>
      </c>
      <c r="F116" s="244"/>
      <c r="G116" s="244"/>
      <c r="H116" s="244"/>
      <c r="L116" s="32"/>
    </row>
    <row r="117" spans="2:63" s="1" customFormat="1" ht="12" customHeight="1" x14ac:dyDescent="0.2">
      <c r="B117" s="32"/>
      <c r="C117" s="27" t="s">
        <v>113</v>
      </c>
      <c r="L117" s="32"/>
    </row>
    <row r="118" spans="2:63" s="1" customFormat="1" ht="16.5" customHeight="1" x14ac:dyDescent="0.2">
      <c r="B118" s="32"/>
      <c r="E118" s="201" t="str">
        <f>E9</f>
        <v>SO 701 -  Kontejnerové stání</v>
      </c>
      <c r="F118" s="245"/>
      <c r="G118" s="245"/>
      <c r="H118" s="245"/>
      <c r="L118" s="32"/>
    </row>
    <row r="119" spans="2:63" s="1" customFormat="1" ht="6.95" customHeight="1" x14ac:dyDescent="0.2">
      <c r="B119" s="32"/>
      <c r="L119" s="32"/>
    </row>
    <row r="120" spans="2:63" s="1" customFormat="1" ht="12" customHeight="1" x14ac:dyDescent="0.2">
      <c r="B120" s="32"/>
      <c r="C120" s="27" t="s">
        <v>20</v>
      </c>
      <c r="F120" s="25" t="str">
        <f>F12</f>
        <v>Pardubice</v>
      </c>
      <c r="I120" s="27" t="s">
        <v>22</v>
      </c>
      <c r="J120" s="52" t="str">
        <f>IF(J12="","",J12)</f>
        <v>1. 6. 2024</v>
      </c>
      <c r="L120" s="32"/>
    </row>
    <row r="121" spans="2:63" s="1" customFormat="1" ht="6.95" customHeight="1" x14ac:dyDescent="0.2">
      <c r="B121" s="32"/>
      <c r="L121" s="32"/>
    </row>
    <row r="122" spans="2:63" s="1" customFormat="1" ht="15.2" customHeight="1" x14ac:dyDescent="0.2">
      <c r="B122" s="32"/>
      <c r="C122" s="27" t="s">
        <v>24</v>
      </c>
      <c r="F122" s="25" t="str">
        <f>E15</f>
        <v>Statuární město Pardubice,  MO III</v>
      </c>
      <c r="I122" s="27" t="s">
        <v>31</v>
      </c>
      <c r="J122" s="30" t="str">
        <f>E21</f>
        <v xml:space="preserve">PRODIN </v>
      </c>
      <c r="L122" s="32"/>
    </row>
    <row r="123" spans="2:63" s="1" customFormat="1" ht="15.2" customHeight="1" x14ac:dyDescent="0.2">
      <c r="B123" s="32"/>
      <c r="C123" s="27" t="s">
        <v>29</v>
      </c>
      <c r="F123" s="25" t="str">
        <f>IF(E18="","",E18)</f>
        <v>Vyplň údaj</v>
      </c>
      <c r="I123" s="27" t="s">
        <v>36</v>
      </c>
      <c r="J123" s="30" t="str">
        <f>E24</f>
        <v>Radek Tušíl</v>
      </c>
      <c r="L123" s="32"/>
    </row>
    <row r="124" spans="2:63" s="1" customFormat="1" ht="10.35" customHeight="1" x14ac:dyDescent="0.2">
      <c r="B124" s="32"/>
      <c r="L124" s="32"/>
    </row>
    <row r="125" spans="2:63" s="10" customFormat="1" ht="29.25" customHeight="1" x14ac:dyDescent="0.2">
      <c r="B125" s="116"/>
      <c r="C125" s="117" t="s">
        <v>126</v>
      </c>
      <c r="D125" s="118" t="s">
        <v>64</v>
      </c>
      <c r="E125" s="118" t="s">
        <v>60</v>
      </c>
      <c r="F125" s="118" t="s">
        <v>61</v>
      </c>
      <c r="G125" s="118" t="s">
        <v>127</v>
      </c>
      <c r="H125" s="118" t="s">
        <v>128</v>
      </c>
      <c r="I125" s="118" t="s">
        <v>129</v>
      </c>
      <c r="J125" s="118" t="s">
        <v>118</v>
      </c>
      <c r="K125" s="119" t="s">
        <v>130</v>
      </c>
      <c r="L125" s="116"/>
      <c r="M125" s="59" t="s">
        <v>1</v>
      </c>
      <c r="N125" s="60" t="s">
        <v>43</v>
      </c>
      <c r="O125" s="60" t="s">
        <v>131</v>
      </c>
      <c r="P125" s="60" t="s">
        <v>132</v>
      </c>
      <c r="Q125" s="60" t="s">
        <v>133</v>
      </c>
      <c r="R125" s="60" t="s">
        <v>134</v>
      </c>
      <c r="S125" s="60" t="s">
        <v>135</v>
      </c>
      <c r="T125" s="61" t="s">
        <v>136</v>
      </c>
    </row>
    <row r="126" spans="2:63" s="1" customFormat="1" ht="22.9" customHeight="1" x14ac:dyDescent="0.25">
      <c r="B126" s="32"/>
      <c r="C126" s="64" t="s">
        <v>137</v>
      </c>
      <c r="J126" s="120">
        <f>BK126</f>
        <v>0</v>
      </c>
      <c r="L126" s="32"/>
      <c r="M126" s="62"/>
      <c r="N126" s="53"/>
      <c r="O126" s="53"/>
      <c r="P126" s="121">
        <f>P127+P186</f>
        <v>0</v>
      </c>
      <c r="Q126" s="53"/>
      <c r="R126" s="121">
        <f>R127+R186</f>
        <v>65.311134609999996</v>
      </c>
      <c r="S126" s="53"/>
      <c r="T126" s="122">
        <f>T127+T186</f>
        <v>0</v>
      </c>
      <c r="AT126" s="17" t="s">
        <v>78</v>
      </c>
      <c r="AU126" s="17" t="s">
        <v>120</v>
      </c>
      <c r="BK126" s="123">
        <f>BK127+BK186</f>
        <v>0</v>
      </c>
    </row>
    <row r="127" spans="2:63" s="11" customFormat="1" ht="25.9" customHeight="1" x14ac:dyDescent="0.2">
      <c r="B127" s="124"/>
      <c r="D127" s="125" t="s">
        <v>78</v>
      </c>
      <c r="E127" s="126" t="s">
        <v>204</v>
      </c>
      <c r="F127" s="126" t="s">
        <v>205</v>
      </c>
      <c r="I127" s="127"/>
      <c r="J127" s="128">
        <f>BK127</f>
        <v>0</v>
      </c>
      <c r="L127" s="124"/>
      <c r="M127" s="129"/>
      <c r="P127" s="130">
        <f>P128+P140+P151+P164+P169+P184</f>
        <v>0</v>
      </c>
      <c r="R127" s="130">
        <f>R128+R140+R151+R164+R169+R184</f>
        <v>65.26768684999999</v>
      </c>
      <c r="T127" s="131">
        <f>T128+T140+T151+T164+T169+T184</f>
        <v>0</v>
      </c>
      <c r="AR127" s="125" t="s">
        <v>87</v>
      </c>
      <c r="AT127" s="132" t="s">
        <v>78</v>
      </c>
      <c r="AU127" s="132" t="s">
        <v>79</v>
      </c>
      <c r="AY127" s="125" t="s">
        <v>141</v>
      </c>
      <c r="BK127" s="133">
        <f>BK128+BK140+BK151+BK164+BK169+BK184</f>
        <v>0</v>
      </c>
    </row>
    <row r="128" spans="2:63" s="11" customFormat="1" ht="22.9" customHeight="1" x14ac:dyDescent="0.2">
      <c r="B128" s="124"/>
      <c r="D128" s="125" t="s">
        <v>78</v>
      </c>
      <c r="E128" s="134" t="s">
        <v>87</v>
      </c>
      <c r="F128" s="134" t="s">
        <v>206</v>
      </c>
      <c r="I128" s="127"/>
      <c r="J128" s="135">
        <f>BK128</f>
        <v>0</v>
      </c>
      <c r="L128" s="124"/>
      <c r="M128" s="129"/>
      <c r="P128" s="130">
        <f>SUM(P129:P139)</f>
        <v>0</v>
      </c>
      <c r="R128" s="130">
        <f>SUM(R129:R139)</f>
        <v>0</v>
      </c>
      <c r="T128" s="131">
        <f>SUM(T129:T139)</f>
        <v>0</v>
      </c>
      <c r="AR128" s="125" t="s">
        <v>87</v>
      </c>
      <c r="AT128" s="132" t="s">
        <v>78</v>
      </c>
      <c r="AU128" s="132" t="s">
        <v>87</v>
      </c>
      <c r="AY128" s="125" t="s">
        <v>141</v>
      </c>
      <c r="BK128" s="133">
        <f>SUM(BK129:BK139)</f>
        <v>0</v>
      </c>
    </row>
    <row r="129" spans="2:65" s="1" customFormat="1" ht="33" customHeight="1" x14ac:dyDescent="0.2">
      <c r="B129" s="32"/>
      <c r="C129" s="136" t="s">
        <v>87</v>
      </c>
      <c r="D129" s="136" t="s">
        <v>144</v>
      </c>
      <c r="E129" s="137" t="s">
        <v>1049</v>
      </c>
      <c r="F129" s="138" t="s">
        <v>1050</v>
      </c>
      <c r="G129" s="139" t="s">
        <v>261</v>
      </c>
      <c r="H129" s="140">
        <v>8.2680000000000007</v>
      </c>
      <c r="I129" s="141"/>
      <c r="J129" s="142">
        <f>ROUND(I129*H129,2)</f>
        <v>0</v>
      </c>
      <c r="K129" s="138" t="s">
        <v>210</v>
      </c>
      <c r="L129" s="32"/>
      <c r="M129" s="143" t="s">
        <v>1</v>
      </c>
      <c r="N129" s="144" t="s">
        <v>44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158</v>
      </c>
      <c r="AT129" s="147" t="s">
        <v>144</v>
      </c>
      <c r="AU129" s="147" t="s">
        <v>89</v>
      </c>
      <c r="AY129" s="17" t="s">
        <v>141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87</v>
      </c>
      <c r="BK129" s="148">
        <f>ROUND(I129*H129,2)</f>
        <v>0</v>
      </c>
      <c r="BL129" s="17" t="s">
        <v>158</v>
      </c>
      <c r="BM129" s="147" t="s">
        <v>1051</v>
      </c>
    </row>
    <row r="130" spans="2:65" s="1" customFormat="1" ht="19.5" x14ac:dyDescent="0.2">
      <c r="B130" s="32"/>
      <c r="D130" s="150" t="s">
        <v>212</v>
      </c>
      <c r="F130" s="166" t="s">
        <v>1052</v>
      </c>
      <c r="I130" s="167"/>
      <c r="L130" s="32"/>
      <c r="M130" s="168"/>
      <c r="T130" s="56"/>
      <c r="AT130" s="17" t="s">
        <v>212</v>
      </c>
      <c r="AU130" s="17" t="s">
        <v>89</v>
      </c>
    </row>
    <row r="131" spans="2:65" s="12" customFormat="1" ht="22.5" x14ac:dyDescent="0.2">
      <c r="B131" s="149"/>
      <c r="D131" s="150" t="s">
        <v>165</v>
      </c>
      <c r="E131" s="151" t="s">
        <v>1</v>
      </c>
      <c r="F131" s="152" t="s">
        <v>1053</v>
      </c>
      <c r="H131" s="153">
        <v>8.2680000000000007</v>
      </c>
      <c r="I131" s="154"/>
      <c r="L131" s="149"/>
      <c r="M131" s="155"/>
      <c r="T131" s="156"/>
      <c r="AT131" s="151" t="s">
        <v>165</v>
      </c>
      <c r="AU131" s="151" t="s">
        <v>89</v>
      </c>
      <c r="AV131" s="12" t="s">
        <v>89</v>
      </c>
      <c r="AW131" s="12" t="s">
        <v>35</v>
      </c>
      <c r="AX131" s="12" t="s">
        <v>87</v>
      </c>
      <c r="AY131" s="151" t="s">
        <v>141</v>
      </c>
    </row>
    <row r="132" spans="2:65" s="1" customFormat="1" ht="37.9" customHeight="1" x14ac:dyDescent="0.2">
      <c r="B132" s="32"/>
      <c r="C132" s="136" t="s">
        <v>89</v>
      </c>
      <c r="D132" s="136" t="s">
        <v>144</v>
      </c>
      <c r="E132" s="137" t="s">
        <v>1054</v>
      </c>
      <c r="F132" s="138" t="s">
        <v>1055</v>
      </c>
      <c r="G132" s="139" t="s">
        <v>261</v>
      </c>
      <c r="H132" s="140">
        <v>8.2680000000000007</v>
      </c>
      <c r="I132" s="141"/>
      <c r="J132" s="142">
        <f>ROUND(I132*H132,2)</f>
        <v>0</v>
      </c>
      <c r="K132" s="138" t="s">
        <v>210</v>
      </c>
      <c r="L132" s="32"/>
      <c r="M132" s="143" t="s">
        <v>1</v>
      </c>
      <c r="N132" s="144" t="s">
        <v>44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158</v>
      </c>
      <c r="AT132" s="147" t="s">
        <v>144</v>
      </c>
      <c r="AU132" s="147" t="s">
        <v>89</v>
      </c>
      <c r="AY132" s="17" t="s">
        <v>141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87</v>
      </c>
      <c r="BK132" s="148">
        <f>ROUND(I132*H132,2)</f>
        <v>0</v>
      </c>
      <c r="BL132" s="17" t="s">
        <v>158</v>
      </c>
      <c r="BM132" s="147" t="s">
        <v>1056</v>
      </c>
    </row>
    <row r="133" spans="2:65" s="1" customFormat="1" ht="33" customHeight="1" x14ac:dyDescent="0.2">
      <c r="B133" s="32"/>
      <c r="C133" s="136" t="s">
        <v>154</v>
      </c>
      <c r="D133" s="136" t="s">
        <v>144</v>
      </c>
      <c r="E133" s="137" t="s">
        <v>338</v>
      </c>
      <c r="F133" s="138" t="s">
        <v>339</v>
      </c>
      <c r="G133" s="139" t="s">
        <v>340</v>
      </c>
      <c r="H133" s="140">
        <v>14.882</v>
      </c>
      <c r="I133" s="141"/>
      <c r="J133" s="142">
        <f>ROUND(I133*H133,2)</f>
        <v>0</v>
      </c>
      <c r="K133" s="138" t="s">
        <v>210</v>
      </c>
      <c r="L133" s="32"/>
      <c r="M133" s="143" t="s">
        <v>1</v>
      </c>
      <c r="N133" s="144" t="s">
        <v>44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158</v>
      </c>
      <c r="AT133" s="147" t="s">
        <v>144</v>
      </c>
      <c r="AU133" s="147" t="s">
        <v>89</v>
      </c>
      <c r="AY133" s="17" t="s">
        <v>141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87</v>
      </c>
      <c r="BK133" s="148">
        <f>ROUND(I133*H133,2)</f>
        <v>0</v>
      </c>
      <c r="BL133" s="17" t="s">
        <v>158</v>
      </c>
      <c r="BM133" s="147" t="s">
        <v>1057</v>
      </c>
    </row>
    <row r="134" spans="2:65" s="12" customFormat="1" ht="11.25" x14ac:dyDescent="0.2">
      <c r="B134" s="149"/>
      <c r="D134" s="150" t="s">
        <v>165</v>
      </c>
      <c r="E134" s="151" t="s">
        <v>1</v>
      </c>
      <c r="F134" s="152" t="s">
        <v>1058</v>
      </c>
      <c r="H134" s="153">
        <v>14.882</v>
      </c>
      <c r="I134" s="154"/>
      <c r="L134" s="149"/>
      <c r="M134" s="155"/>
      <c r="T134" s="156"/>
      <c r="AT134" s="151" t="s">
        <v>165</v>
      </c>
      <c r="AU134" s="151" t="s">
        <v>89</v>
      </c>
      <c r="AV134" s="12" t="s">
        <v>89</v>
      </c>
      <c r="AW134" s="12" t="s">
        <v>35</v>
      </c>
      <c r="AX134" s="12" t="s">
        <v>87</v>
      </c>
      <c r="AY134" s="151" t="s">
        <v>141</v>
      </c>
    </row>
    <row r="135" spans="2:65" s="1" customFormat="1" ht="16.5" customHeight="1" x14ac:dyDescent="0.2">
      <c r="B135" s="32"/>
      <c r="C135" s="136" t="s">
        <v>158</v>
      </c>
      <c r="D135" s="136" t="s">
        <v>144</v>
      </c>
      <c r="E135" s="137" t="s">
        <v>344</v>
      </c>
      <c r="F135" s="138" t="s">
        <v>345</v>
      </c>
      <c r="G135" s="139" t="s">
        <v>261</v>
      </c>
      <c r="H135" s="140">
        <v>8.2680000000000007</v>
      </c>
      <c r="I135" s="141"/>
      <c r="J135" s="142">
        <f>ROUND(I135*H135,2)</f>
        <v>0</v>
      </c>
      <c r="K135" s="138" t="s">
        <v>210</v>
      </c>
      <c r="L135" s="32"/>
      <c r="M135" s="143" t="s">
        <v>1</v>
      </c>
      <c r="N135" s="144" t="s">
        <v>44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158</v>
      </c>
      <c r="AT135" s="147" t="s">
        <v>144</v>
      </c>
      <c r="AU135" s="147" t="s">
        <v>89</v>
      </c>
      <c r="AY135" s="17" t="s">
        <v>141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87</v>
      </c>
      <c r="BK135" s="148">
        <f>ROUND(I135*H135,2)</f>
        <v>0</v>
      </c>
      <c r="BL135" s="17" t="s">
        <v>158</v>
      </c>
      <c r="BM135" s="147" t="s">
        <v>1059</v>
      </c>
    </row>
    <row r="136" spans="2:65" s="1" customFormat="1" ht="24.2" customHeight="1" x14ac:dyDescent="0.2">
      <c r="B136" s="32"/>
      <c r="C136" s="136" t="s">
        <v>140</v>
      </c>
      <c r="D136" s="136" t="s">
        <v>144</v>
      </c>
      <c r="E136" s="137" t="s">
        <v>394</v>
      </c>
      <c r="F136" s="138" t="s">
        <v>395</v>
      </c>
      <c r="G136" s="139" t="s">
        <v>209</v>
      </c>
      <c r="H136" s="140">
        <v>34.713000000000001</v>
      </c>
      <c r="I136" s="141"/>
      <c r="J136" s="142">
        <f>ROUND(I136*H136,2)</f>
        <v>0</v>
      </c>
      <c r="K136" s="138" t="s">
        <v>210</v>
      </c>
      <c r="L136" s="32"/>
      <c r="M136" s="143" t="s">
        <v>1</v>
      </c>
      <c r="N136" s="144" t="s">
        <v>44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158</v>
      </c>
      <c r="AT136" s="147" t="s">
        <v>144</v>
      </c>
      <c r="AU136" s="147" t="s">
        <v>89</v>
      </c>
      <c r="AY136" s="17" t="s">
        <v>141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87</v>
      </c>
      <c r="BK136" s="148">
        <f>ROUND(I136*H136,2)</f>
        <v>0</v>
      </c>
      <c r="BL136" s="17" t="s">
        <v>158</v>
      </c>
      <c r="BM136" s="147" t="s">
        <v>1060</v>
      </c>
    </row>
    <row r="137" spans="2:65" s="1" customFormat="1" ht="19.5" x14ac:dyDescent="0.2">
      <c r="B137" s="32"/>
      <c r="D137" s="150" t="s">
        <v>212</v>
      </c>
      <c r="F137" s="166" t="s">
        <v>1052</v>
      </c>
      <c r="I137" s="167"/>
      <c r="L137" s="32"/>
      <c r="M137" s="168"/>
      <c r="T137" s="56"/>
      <c r="AT137" s="17" t="s">
        <v>212</v>
      </c>
      <c r="AU137" s="17" t="s">
        <v>89</v>
      </c>
    </row>
    <row r="138" spans="2:65" s="12" customFormat="1" ht="11.25" x14ac:dyDescent="0.2">
      <c r="B138" s="149"/>
      <c r="D138" s="150" t="s">
        <v>165</v>
      </c>
      <c r="E138" s="151" t="s">
        <v>1</v>
      </c>
      <c r="F138" s="152" t="s">
        <v>1061</v>
      </c>
      <c r="H138" s="153">
        <v>34.713000000000001</v>
      </c>
      <c r="I138" s="154"/>
      <c r="L138" s="149"/>
      <c r="M138" s="155"/>
      <c r="T138" s="156"/>
      <c r="AT138" s="151" t="s">
        <v>165</v>
      </c>
      <c r="AU138" s="151" t="s">
        <v>89</v>
      </c>
      <c r="AV138" s="12" t="s">
        <v>89</v>
      </c>
      <c r="AW138" s="12" t="s">
        <v>35</v>
      </c>
      <c r="AX138" s="12" t="s">
        <v>79</v>
      </c>
      <c r="AY138" s="151" t="s">
        <v>141</v>
      </c>
    </row>
    <row r="139" spans="2:65" s="14" customFormat="1" ht="11.25" x14ac:dyDescent="0.2">
      <c r="B139" s="169"/>
      <c r="D139" s="150" t="s">
        <v>165</v>
      </c>
      <c r="E139" s="170" t="s">
        <v>1</v>
      </c>
      <c r="F139" s="171" t="s">
        <v>216</v>
      </c>
      <c r="H139" s="172">
        <v>34.713000000000001</v>
      </c>
      <c r="I139" s="173"/>
      <c r="L139" s="169"/>
      <c r="M139" s="174"/>
      <c r="T139" s="175"/>
      <c r="AT139" s="170" t="s">
        <v>165</v>
      </c>
      <c r="AU139" s="170" t="s">
        <v>89</v>
      </c>
      <c r="AV139" s="14" t="s">
        <v>158</v>
      </c>
      <c r="AW139" s="14" t="s">
        <v>35</v>
      </c>
      <c r="AX139" s="14" t="s">
        <v>87</v>
      </c>
      <c r="AY139" s="170" t="s">
        <v>141</v>
      </c>
    </row>
    <row r="140" spans="2:65" s="11" customFormat="1" ht="22.9" customHeight="1" x14ac:dyDescent="0.2">
      <c r="B140" s="124"/>
      <c r="D140" s="125" t="s">
        <v>78</v>
      </c>
      <c r="E140" s="134" t="s">
        <v>89</v>
      </c>
      <c r="F140" s="134" t="s">
        <v>409</v>
      </c>
      <c r="I140" s="127"/>
      <c r="J140" s="135">
        <f>BK140</f>
        <v>0</v>
      </c>
      <c r="L140" s="124"/>
      <c r="M140" s="129"/>
      <c r="P140" s="130">
        <f>SUM(P141:P150)</f>
        <v>0</v>
      </c>
      <c r="R140" s="130">
        <f>SUM(R141:R150)</f>
        <v>24.046323979999997</v>
      </c>
      <c r="T140" s="131">
        <f>SUM(T141:T150)</f>
        <v>0</v>
      </c>
      <c r="AR140" s="125" t="s">
        <v>87</v>
      </c>
      <c r="AT140" s="132" t="s">
        <v>78</v>
      </c>
      <c r="AU140" s="132" t="s">
        <v>87</v>
      </c>
      <c r="AY140" s="125" t="s">
        <v>141</v>
      </c>
      <c r="BK140" s="133">
        <f>SUM(BK141:BK150)</f>
        <v>0</v>
      </c>
    </row>
    <row r="141" spans="2:65" s="1" customFormat="1" ht="16.5" customHeight="1" x14ac:dyDescent="0.2">
      <c r="B141" s="32"/>
      <c r="C141" s="136" t="s">
        <v>167</v>
      </c>
      <c r="D141" s="136" t="s">
        <v>144</v>
      </c>
      <c r="E141" s="137" t="s">
        <v>1062</v>
      </c>
      <c r="F141" s="138" t="s">
        <v>1063</v>
      </c>
      <c r="G141" s="139" t="s">
        <v>261</v>
      </c>
      <c r="H141" s="140">
        <v>9.6039999999999992</v>
      </c>
      <c r="I141" s="141"/>
      <c r="J141" s="142">
        <f>ROUND(I141*H141,2)</f>
        <v>0</v>
      </c>
      <c r="K141" s="138" t="s">
        <v>210</v>
      </c>
      <c r="L141" s="32"/>
      <c r="M141" s="143" t="s">
        <v>1</v>
      </c>
      <c r="N141" s="144" t="s">
        <v>44</v>
      </c>
      <c r="P141" s="145">
        <f>O141*H141</f>
        <v>0</v>
      </c>
      <c r="Q141" s="145">
        <v>2.5018699999999998</v>
      </c>
      <c r="R141" s="145">
        <f>Q141*H141</f>
        <v>24.027959479999996</v>
      </c>
      <c r="S141" s="145">
        <v>0</v>
      </c>
      <c r="T141" s="146">
        <f>S141*H141</f>
        <v>0</v>
      </c>
      <c r="AR141" s="147" t="s">
        <v>158</v>
      </c>
      <c r="AT141" s="147" t="s">
        <v>144</v>
      </c>
      <c r="AU141" s="147" t="s">
        <v>89</v>
      </c>
      <c r="AY141" s="17" t="s">
        <v>141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87</v>
      </c>
      <c r="BK141" s="148">
        <f>ROUND(I141*H141,2)</f>
        <v>0</v>
      </c>
      <c r="BL141" s="17" t="s">
        <v>158</v>
      </c>
      <c r="BM141" s="147" t="s">
        <v>1064</v>
      </c>
    </row>
    <row r="142" spans="2:65" s="1" customFormat="1" ht="19.5" x14ac:dyDescent="0.2">
      <c r="B142" s="32"/>
      <c r="D142" s="150" t="s">
        <v>212</v>
      </c>
      <c r="F142" s="166" t="s">
        <v>1052</v>
      </c>
      <c r="I142" s="167"/>
      <c r="L142" s="32"/>
      <c r="M142" s="168"/>
      <c r="T142" s="56"/>
      <c r="AT142" s="17" t="s">
        <v>212</v>
      </c>
      <c r="AU142" s="17" t="s">
        <v>89</v>
      </c>
    </row>
    <row r="143" spans="2:65" s="12" customFormat="1" ht="22.5" x14ac:dyDescent="0.2">
      <c r="B143" s="149"/>
      <c r="D143" s="150" t="s">
        <v>165</v>
      </c>
      <c r="E143" s="151" t="s">
        <v>1</v>
      </c>
      <c r="F143" s="152" t="s">
        <v>1053</v>
      </c>
      <c r="H143" s="153">
        <v>8.2680000000000007</v>
      </c>
      <c r="I143" s="154"/>
      <c r="L143" s="149"/>
      <c r="M143" s="155"/>
      <c r="T143" s="156"/>
      <c r="AT143" s="151" t="s">
        <v>165</v>
      </c>
      <c r="AU143" s="151" t="s">
        <v>89</v>
      </c>
      <c r="AV143" s="12" t="s">
        <v>89</v>
      </c>
      <c r="AW143" s="12" t="s">
        <v>35</v>
      </c>
      <c r="AX143" s="12" t="s">
        <v>79</v>
      </c>
      <c r="AY143" s="151" t="s">
        <v>141</v>
      </c>
    </row>
    <row r="144" spans="2:65" s="12" customFormat="1" ht="11.25" x14ac:dyDescent="0.2">
      <c r="B144" s="149"/>
      <c r="D144" s="150" t="s">
        <v>165</v>
      </c>
      <c r="E144" s="151" t="s">
        <v>1</v>
      </c>
      <c r="F144" s="152" t="s">
        <v>1065</v>
      </c>
      <c r="H144" s="153">
        <v>1.3360000000000001</v>
      </c>
      <c r="I144" s="154"/>
      <c r="L144" s="149"/>
      <c r="M144" s="155"/>
      <c r="T144" s="156"/>
      <c r="AT144" s="151" t="s">
        <v>165</v>
      </c>
      <c r="AU144" s="151" t="s">
        <v>89</v>
      </c>
      <c r="AV144" s="12" t="s">
        <v>89</v>
      </c>
      <c r="AW144" s="12" t="s">
        <v>35</v>
      </c>
      <c r="AX144" s="12" t="s">
        <v>79</v>
      </c>
      <c r="AY144" s="151" t="s">
        <v>141</v>
      </c>
    </row>
    <row r="145" spans="2:65" s="14" customFormat="1" ht="11.25" x14ac:dyDescent="0.2">
      <c r="B145" s="169"/>
      <c r="D145" s="150" t="s">
        <v>165</v>
      </c>
      <c r="E145" s="170" t="s">
        <v>1</v>
      </c>
      <c r="F145" s="171" t="s">
        <v>216</v>
      </c>
      <c r="H145" s="172">
        <v>9.604000000000001</v>
      </c>
      <c r="I145" s="173"/>
      <c r="L145" s="169"/>
      <c r="M145" s="174"/>
      <c r="T145" s="175"/>
      <c r="AT145" s="170" t="s">
        <v>165</v>
      </c>
      <c r="AU145" s="170" t="s">
        <v>89</v>
      </c>
      <c r="AV145" s="14" t="s">
        <v>158</v>
      </c>
      <c r="AW145" s="14" t="s">
        <v>35</v>
      </c>
      <c r="AX145" s="14" t="s">
        <v>87</v>
      </c>
      <c r="AY145" s="170" t="s">
        <v>141</v>
      </c>
    </row>
    <row r="146" spans="2:65" s="1" customFormat="1" ht="16.5" customHeight="1" x14ac:dyDescent="0.2">
      <c r="B146" s="32"/>
      <c r="C146" s="136" t="s">
        <v>174</v>
      </c>
      <c r="D146" s="136" t="s">
        <v>144</v>
      </c>
      <c r="E146" s="137" t="s">
        <v>1066</v>
      </c>
      <c r="F146" s="138" t="s">
        <v>1067</v>
      </c>
      <c r="G146" s="139" t="s">
        <v>209</v>
      </c>
      <c r="H146" s="140">
        <v>6.6779999999999999</v>
      </c>
      <c r="I146" s="141"/>
      <c r="J146" s="142">
        <f>ROUND(I146*H146,2)</f>
        <v>0</v>
      </c>
      <c r="K146" s="138" t="s">
        <v>210</v>
      </c>
      <c r="L146" s="32"/>
      <c r="M146" s="143" t="s">
        <v>1</v>
      </c>
      <c r="N146" s="144" t="s">
        <v>44</v>
      </c>
      <c r="P146" s="145">
        <f>O146*H146</f>
        <v>0</v>
      </c>
      <c r="Q146" s="145">
        <v>2.7499999999999998E-3</v>
      </c>
      <c r="R146" s="145">
        <f>Q146*H146</f>
        <v>1.8364499999999999E-2</v>
      </c>
      <c r="S146" s="145">
        <v>0</v>
      </c>
      <c r="T146" s="146">
        <f>S146*H146</f>
        <v>0</v>
      </c>
      <c r="AR146" s="147" t="s">
        <v>158</v>
      </c>
      <c r="AT146" s="147" t="s">
        <v>144</v>
      </c>
      <c r="AU146" s="147" t="s">
        <v>89</v>
      </c>
      <c r="AY146" s="17" t="s">
        <v>141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87</v>
      </c>
      <c r="BK146" s="148">
        <f>ROUND(I146*H146,2)</f>
        <v>0</v>
      </c>
      <c r="BL146" s="17" t="s">
        <v>158</v>
      </c>
      <c r="BM146" s="147" t="s">
        <v>1068</v>
      </c>
    </row>
    <row r="147" spans="2:65" s="1" customFormat="1" ht="19.5" x14ac:dyDescent="0.2">
      <c r="B147" s="32"/>
      <c r="D147" s="150" t="s">
        <v>212</v>
      </c>
      <c r="F147" s="166" t="s">
        <v>1052</v>
      </c>
      <c r="I147" s="167"/>
      <c r="L147" s="32"/>
      <c r="M147" s="168"/>
      <c r="T147" s="56"/>
      <c r="AT147" s="17" t="s">
        <v>212</v>
      </c>
      <c r="AU147" s="17" t="s">
        <v>89</v>
      </c>
    </row>
    <row r="148" spans="2:65" s="12" customFormat="1" ht="11.25" x14ac:dyDescent="0.2">
      <c r="B148" s="149"/>
      <c r="D148" s="150" t="s">
        <v>165</v>
      </c>
      <c r="E148" s="151" t="s">
        <v>1</v>
      </c>
      <c r="F148" s="152" t="s">
        <v>1069</v>
      </c>
      <c r="H148" s="153">
        <v>6.6779999999999999</v>
      </c>
      <c r="I148" s="154"/>
      <c r="L148" s="149"/>
      <c r="M148" s="155"/>
      <c r="T148" s="156"/>
      <c r="AT148" s="151" t="s">
        <v>165</v>
      </c>
      <c r="AU148" s="151" t="s">
        <v>89</v>
      </c>
      <c r="AV148" s="12" t="s">
        <v>89</v>
      </c>
      <c r="AW148" s="12" t="s">
        <v>35</v>
      </c>
      <c r="AX148" s="12" t="s">
        <v>87</v>
      </c>
      <c r="AY148" s="151" t="s">
        <v>141</v>
      </c>
    </row>
    <row r="149" spans="2:65" s="1" customFormat="1" ht="21.75" customHeight="1" x14ac:dyDescent="0.2">
      <c r="B149" s="32"/>
      <c r="C149" s="136" t="s">
        <v>179</v>
      </c>
      <c r="D149" s="136" t="s">
        <v>144</v>
      </c>
      <c r="E149" s="137" t="s">
        <v>1070</v>
      </c>
      <c r="F149" s="138" t="s">
        <v>1071</v>
      </c>
      <c r="G149" s="139" t="s">
        <v>209</v>
      </c>
      <c r="H149" s="140">
        <v>6.6779999999999999</v>
      </c>
      <c r="I149" s="141"/>
      <c r="J149" s="142">
        <f>ROUND(I149*H149,2)</f>
        <v>0</v>
      </c>
      <c r="K149" s="138" t="s">
        <v>210</v>
      </c>
      <c r="L149" s="32"/>
      <c r="M149" s="143" t="s">
        <v>1</v>
      </c>
      <c r="N149" s="144" t="s">
        <v>44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158</v>
      </c>
      <c r="AT149" s="147" t="s">
        <v>144</v>
      </c>
      <c r="AU149" s="147" t="s">
        <v>89</v>
      </c>
      <c r="AY149" s="17" t="s">
        <v>141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87</v>
      </c>
      <c r="BK149" s="148">
        <f>ROUND(I149*H149,2)</f>
        <v>0</v>
      </c>
      <c r="BL149" s="17" t="s">
        <v>158</v>
      </c>
      <c r="BM149" s="147" t="s">
        <v>1072</v>
      </c>
    </row>
    <row r="150" spans="2:65" s="1" customFormat="1" ht="19.5" x14ac:dyDescent="0.2">
      <c r="B150" s="32"/>
      <c r="D150" s="150" t="s">
        <v>212</v>
      </c>
      <c r="F150" s="166" t="s">
        <v>1052</v>
      </c>
      <c r="I150" s="167"/>
      <c r="L150" s="32"/>
      <c r="M150" s="168"/>
      <c r="T150" s="56"/>
      <c r="AT150" s="17" t="s">
        <v>212</v>
      </c>
      <c r="AU150" s="17" t="s">
        <v>89</v>
      </c>
    </row>
    <row r="151" spans="2:65" s="11" customFormat="1" ht="22.9" customHeight="1" x14ac:dyDescent="0.2">
      <c r="B151" s="124"/>
      <c r="D151" s="125" t="s">
        <v>78</v>
      </c>
      <c r="E151" s="134" t="s">
        <v>154</v>
      </c>
      <c r="F151" s="134" t="s">
        <v>433</v>
      </c>
      <c r="I151" s="127"/>
      <c r="J151" s="135">
        <f>BK151</f>
        <v>0</v>
      </c>
      <c r="L151" s="124"/>
      <c r="M151" s="129"/>
      <c r="P151" s="130">
        <f>SUM(P152:P163)</f>
        <v>0</v>
      </c>
      <c r="R151" s="130">
        <f>SUM(R152:R163)</f>
        <v>18.335776229999997</v>
      </c>
      <c r="T151" s="131">
        <f>SUM(T152:T163)</f>
        <v>0</v>
      </c>
      <c r="AR151" s="125" t="s">
        <v>87</v>
      </c>
      <c r="AT151" s="132" t="s">
        <v>78</v>
      </c>
      <c r="AU151" s="132" t="s">
        <v>87</v>
      </c>
      <c r="AY151" s="125" t="s">
        <v>141</v>
      </c>
      <c r="BK151" s="133">
        <f>SUM(BK152:BK163)</f>
        <v>0</v>
      </c>
    </row>
    <row r="152" spans="2:65" s="1" customFormat="1" ht="33" customHeight="1" x14ac:dyDescent="0.2">
      <c r="B152" s="32"/>
      <c r="C152" s="136" t="s">
        <v>186</v>
      </c>
      <c r="D152" s="136" t="s">
        <v>144</v>
      </c>
      <c r="E152" s="137" t="s">
        <v>1073</v>
      </c>
      <c r="F152" s="138" t="s">
        <v>1074</v>
      </c>
      <c r="G152" s="139" t="s">
        <v>209</v>
      </c>
      <c r="H152" s="140">
        <v>38.954999999999998</v>
      </c>
      <c r="I152" s="141"/>
      <c r="J152" s="142">
        <f>ROUND(I152*H152,2)</f>
        <v>0</v>
      </c>
      <c r="K152" s="138" t="s">
        <v>1</v>
      </c>
      <c r="L152" s="32"/>
      <c r="M152" s="143" t="s">
        <v>1</v>
      </c>
      <c r="N152" s="144" t="s">
        <v>44</v>
      </c>
      <c r="P152" s="145">
        <f>O152*H152</f>
        <v>0</v>
      </c>
      <c r="Q152" s="145">
        <v>0.43939</v>
      </c>
      <c r="R152" s="145">
        <f>Q152*H152</f>
        <v>17.116437449999999</v>
      </c>
      <c r="S152" s="145">
        <v>0</v>
      </c>
      <c r="T152" s="146">
        <f>S152*H152</f>
        <v>0</v>
      </c>
      <c r="AR152" s="147" t="s">
        <v>158</v>
      </c>
      <c r="AT152" s="147" t="s">
        <v>144</v>
      </c>
      <c r="AU152" s="147" t="s">
        <v>89</v>
      </c>
      <c r="AY152" s="17" t="s">
        <v>141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87</v>
      </c>
      <c r="BK152" s="148">
        <f>ROUND(I152*H152,2)</f>
        <v>0</v>
      </c>
      <c r="BL152" s="17" t="s">
        <v>158</v>
      </c>
      <c r="BM152" s="147" t="s">
        <v>1075</v>
      </c>
    </row>
    <row r="153" spans="2:65" s="1" customFormat="1" ht="19.5" x14ac:dyDescent="0.2">
      <c r="B153" s="32"/>
      <c r="D153" s="150" t="s">
        <v>212</v>
      </c>
      <c r="F153" s="166" t="s">
        <v>1052</v>
      </c>
      <c r="I153" s="167"/>
      <c r="L153" s="32"/>
      <c r="M153" s="168"/>
      <c r="T153" s="56"/>
      <c r="AT153" s="17" t="s">
        <v>212</v>
      </c>
      <c r="AU153" s="17" t="s">
        <v>89</v>
      </c>
    </row>
    <row r="154" spans="2:65" s="12" customFormat="1" ht="11.25" x14ac:dyDescent="0.2">
      <c r="B154" s="149"/>
      <c r="D154" s="150" t="s">
        <v>165</v>
      </c>
      <c r="E154" s="151" t="s">
        <v>1</v>
      </c>
      <c r="F154" s="152" t="s">
        <v>1076</v>
      </c>
      <c r="H154" s="153">
        <v>38.954999999999998</v>
      </c>
      <c r="I154" s="154"/>
      <c r="L154" s="149"/>
      <c r="M154" s="155"/>
      <c r="T154" s="156"/>
      <c r="AT154" s="151" t="s">
        <v>165</v>
      </c>
      <c r="AU154" s="151" t="s">
        <v>89</v>
      </c>
      <c r="AV154" s="12" t="s">
        <v>89</v>
      </c>
      <c r="AW154" s="12" t="s">
        <v>35</v>
      </c>
      <c r="AX154" s="12" t="s">
        <v>87</v>
      </c>
      <c r="AY154" s="151" t="s">
        <v>141</v>
      </c>
    </row>
    <row r="155" spans="2:65" s="1" customFormat="1" ht="16.5" customHeight="1" x14ac:dyDescent="0.2">
      <c r="B155" s="32"/>
      <c r="C155" s="136" t="s">
        <v>253</v>
      </c>
      <c r="D155" s="136" t="s">
        <v>144</v>
      </c>
      <c r="E155" s="137" t="s">
        <v>1077</v>
      </c>
      <c r="F155" s="138" t="s">
        <v>1078</v>
      </c>
      <c r="G155" s="139" t="s">
        <v>340</v>
      </c>
      <c r="H155" s="140">
        <v>0.17899999999999999</v>
      </c>
      <c r="I155" s="141"/>
      <c r="J155" s="142">
        <f>ROUND(I155*H155,2)</f>
        <v>0</v>
      </c>
      <c r="K155" s="138" t="s">
        <v>210</v>
      </c>
      <c r="L155" s="32"/>
      <c r="M155" s="143" t="s">
        <v>1</v>
      </c>
      <c r="N155" s="144" t="s">
        <v>44</v>
      </c>
      <c r="P155" s="145">
        <f>O155*H155</f>
        <v>0</v>
      </c>
      <c r="Q155" s="145">
        <v>1.04922</v>
      </c>
      <c r="R155" s="145">
        <f>Q155*H155</f>
        <v>0.18781038</v>
      </c>
      <c r="S155" s="145">
        <v>0</v>
      </c>
      <c r="T155" s="146">
        <f>S155*H155</f>
        <v>0</v>
      </c>
      <c r="AR155" s="147" t="s">
        <v>158</v>
      </c>
      <c r="AT155" s="147" t="s">
        <v>144</v>
      </c>
      <c r="AU155" s="147" t="s">
        <v>89</v>
      </c>
      <c r="AY155" s="17" t="s">
        <v>141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87</v>
      </c>
      <c r="BK155" s="148">
        <f>ROUND(I155*H155,2)</f>
        <v>0</v>
      </c>
      <c r="BL155" s="17" t="s">
        <v>158</v>
      </c>
      <c r="BM155" s="147" t="s">
        <v>1079</v>
      </c>
    </row>
    <row r="156" spans="2:65" s="1" customFormat="1" ht="19.5" x14ac:dyDescent="0.2">
      <c r="B156" s="32"/>
      <c r="D156" s="150" t="s">
        <v>212</v>
      </c>
      <c r="F156" s="166" t="s">
        <v>1052</v>
      </c>
      <c r="I156" s="167"/>
      <c r="L156" s="32"/>
      <c r="M156" s="168"/>
      <c r="T156" s="56"/>
      <c r="AT156" s="17" t="s">
        <v>212</v>
      </c>
      <c r="AU156" s="17" t="s">
        <v>89</v>
      </c>
    </row>
    <row r="157" spans="2:65" s="12" customFormat="1" ht="11.25" x14ac:dyDescent="0.2">
      <c r="B157" s="149"/>
      <c r="D157" s="150" t="s">
        <v>165</v>
      </c>
      <c r="E157" s="151" t="s">
        <v>1</v>
      </c>
      <c r="F157" s="152" t="s">
        <v>1080</v>
      </c>
      <c r="H157" s="153">
        <v>2.7E-2</v>
      </c>
      <c r="I157" s="154"/>
      <c r="L157" s="149"/>
      <c r="M157" s="155"/>
      <c r="T157" s="156"/>
      <c r="AT157" s="151" t="s">
        <v>165</v>
      </c>
      <c r="AU157" s="151" t="s">
        <v>89</v>
      </c>
      <c r="AV157" s="12" t="s">
        <v>89</v>
      </c>
      <c r="AW157" s="12" t="s">
        <v>35</v>
      </c>
      <c r="AX157" s="12" t="s">
        <v>79</v>
      </c>
      <c r="AY157" s="151" t="s">
        <v>141</v>
      </c>
    </row>
    <row r="158" spans="2:65" s="12" customFormat="1" ht="11.25" x14ac:dyDescent="0.2">
      <c r="B158" s="149"/>
      <c r="D158" s="150" t="s">
        <v>165</v>
      </c>
      <c r="E158" s="151" t="s">
        <v>1</v>
      </c>
      <c r="F158" s="152" t="s">
        <v>1081</v>
      </c>
      <c r="H158" s="153">
        <v>0.13600000000000001</v>
      </c>
      <c r="I158" s="154"/>
      <c r="L158" s="149"/>
      <c r="M158" s="155"/>
      <c r="T158" s="156"/>
      <c r="AT158" s="151" t="s">
        <v>165</v>
      </c>
      <c r="AU158" s="151" t="s">
        <v>89</v>
      </c>
      <c r="AV158" s="12" t="s">
        <v>89</v>
      </c>
      <c r="AW158" s="12" t="s">
        <v>35</v>
      </c>
      <c r="AX158" s="12" t="s">
        <v>79</v>
      </c>
      <c r="AY158" s="151" t="s">
        <v>141</v>
      </c>
    </row>
    <row r="159" spans="2:65" s="14" customFormat="1" ht="11.25" x14ac:dyDescent="0.2">
      <c r="B159" s="169"/>
      <c r="D159" s="150" t="s">
        <v>165</v>
      </c>
      <c r="E159" s="170" t="s">
        <v>1</v>
      </c>
      <c r="F159" s="171" t="s">
        <v>216</v>
      </c>
      <c r="H159" s="172">
        <v>0.16300000000000001</v>
      </c>
      <c r="I159" s="173"/>
      <c r="L159" s="169"/>
      <c r="M159" s="174"/>
      <c r="T159" s="175"/>
      <c r="AT159" s="170" t="s">
        <v>165</v>
      </c>
      <c r="AU159" s="170" t="s">
        <v>89</v>
      </c>
      <c r="AV159" s="14" t="s">
        <v>158</v>
      </c>
      <c r="AW159" s="14" t="s">
        <v>35</v>
      </c>
      <c r="AX159" s="14" t="s">
        <v>87</v>
      </c>
      <c r="AY159" s="170" t="s">
        <v>141</v>
      </c>
    </row>
    <row r="160" spans="2:65" s="12" customFormat="1" ht="11.25" x14ac:dyDescent="0.2">
      <c r="B160" s="149"/>
      <c r="D160" s="150" t="s">
        <v>165</v>
      </c>
      <c r="F160" s="152" t="s">
        <v>1082</v>
      </c>
      <c r="H160" s="153">
        <v>0.17899999999999999</v>
      </c>
      <c r="I160" s="154"/>
      <c r="L160" s="149"/>
      <c r="M160" s="155"/>
      <c r="T160" s="156"/>
      <c r="AT160" s="151" t="s">
        <v>165</v>
      </c>
      <c r="AU160" s="151" t="s">
        <v>89</v>
      </c>
      <c r="AV160" s="12" t="s">
        <v>89</v>
      </c>
      <c r="AW160" s="12" t="s">
        <v>4</v>
      </c>
      <c r="AX160" s="12" t="s">
        <v>87</v>
      </c>
      <c r="AY160" s="151" t="s">
        <v>141</v>
      </c>
    </row>
    <row r="161" spans="2:65" s="1" customFormat="1" ht="24.2" customHeight="1" x14ac:dyDescent="0.2">
      <c r="B161" s="32"/>
      <c r="C161" s="136" t="s">
        <v>258</v>
      </c>
      <c r="D161" s="136" t="s">
        <v>144</v>
      </c>
      <c r="E161" s="137" t="s">
        <v>1083</v>
      </c>
      <c r="F161" s="138" t="s">
        <v>1084</v>
      </c>
      <c r="G161" s="139" t="s">
        <v>249</v>
      </c>
      <c r="H161" s="140">
        <v>22.26</v>
      </c>
      <c r="I161" s="141"/>
      <c r="J161" s="142">
        <f>ROUND(I161*H161,2)</f>
        <v>0</v>
      </c>
      <c r="K161" s="138" t="s">
        <v>210</v>
      </c>
      <c r="L161" s="32"/>
      <c r="M161" s="143" t="s">
        <v>1</v>
      </c>
      <c r="N161" s="144" t="s">
        <v>44</v>
      </c>
      <c r="P161" s="145">
        <f>O161*H161</f>
        <v>0</v>
      </c>
      <c r="Q161" s="145">
        <v>4.6339999999999999E-2</v>
      </c>
      <c r="R161" s="145">
        <f>Q161*H161</f>
        <v>1.0315284</v>
      </c>
      <c r="S161" s="145">
        <v>0</v>
      </c>
      <c r="T161" s="146">
        <f>S161*H161</f>
        <v>0</v>
      </c>
      <c r="AR161" s="147" t="s">
        <v>158</v>
      </c>
      <c r="AT161" s="147" t="s">
        <v>144</v>
      </c>
      <c r="AU161" s="147" t="s">
        <v>89</v>
      </c>
      <c r="AY161" s="17" t="s">
        <v>141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87</v>
      </c>
      <c r="BK161" s="148">
        <f>ROUND(I161*H161,2)</f>
        <v>0</v>
      </c>
      <c r="BL161" s="17" t="s">
        <v>158</v>
      </c>
      <c r="BM161" s="147" t="s">
        <v>1085</v>
      </c>
    </row>
    <row r="162" spans="2:65" s="1" customFormat="1" ht="19.5" x14ac:dyDescent="0.2">
      <c r="B162" s="32"/>
      <c r="D162" s="150" t="s">
        <v>212</v>
      </c>
      <c r="F162" s="166" t="s">
        <v>1052</v>
      </c>
      <c r="I162" s="167"/>
      <c r="L162" s="32"/>
      <c r="M162" s="168"/>
      <c r="T162" s="56"/>
      <c r="AT162" s="17" t="s">
        <v>212</v>
      </c>
      <c r="AU162" s="17" t="s">
        <v>89</v>
      </c>
    </row>
    <row r="163" spans="2:65" s="12" customFormat="1" ht="11.25" x14ac:dyDescent="0.2">
      <c r="B163" s="149"/>
      <c r="D163" s="150" t="s">
        <v>165</v>
      </c>
      <c r="E163" s="151" t="s">
        <v>1</v>
      </c>
      <c r="F163" s="152" t="s">
        <v>1086</v>
      </c>
      <c r="H163" s="153">
        <v>22.26</v>
      </c>
      <c r="I163" s="154"/>
      <c r="L163" s="149"/>
      <c r="M163" s="155"/>
      <c r="T163" s="156"/>
      <c r="AT163" s="151" t="s">
        <v>165</v>
      </c>
      <c r="AU163" s="151" t="s">
        <v>89</v>
      </c>
      <c r="AV163" s="12" t="s">
        <v>89</v>
      </c>
      <c r="AW163" s="12" t="s">
        <v>35</v>
      </c>
      <c r="AX163" s="12" t="s">
        <v>87</v>
      </c>
      <c r="AY163" s="151" t="s">
        <v>141</v>
      </c>
    </row>
    <row r="164" spans="2:65" s="11" customFormat="1" ht="22.9" customHeight="1" x14ac:dyDescent="0.2">
      <c r="B164" s="124"/>
      <c r="D164" s="125" t="s">
        <v>78</v>
      </c>
      <c r="E164" s="134" t="s">
        <v>158</v>
      </c>
      <c r="F164" s="134" t="s">
        <v>439</v>
      </c>
      <c r="I164" s="127"/>
      <c r="J164" s="135">
        <f>BK164</f>
        <v>0</v>
      </c>
      <c r="L164" s="124"/>
      <c r="M164" s="129"/>
      <c r="P164" s="130">
        <f>SUM(P165:P168)</f>
        <v>0</v>
      </c>
      <c r="R164" s="130">
        <f>SUM(R165:R168)</f>
        <v>7.0349365800000001</v>
      </c>
      <c r="T164" s="131">
        <f>SUM(T165:T168)</f>
        <v>0</v>
      </c>
      <c r="AR164" s="125" t="s">
        <v>87</v>
      </c>
      <c r="AT164" s="132" t="s">
        <v>78</v>
      </c>
      <c r="AU164" s="132" t="s">
        <v>87</v>
      </c>
      <c r="AY164" s="125" t="s">
        <v>141</v>
      </c>
      <c r="BK164" s="133">
        <f>SUM(BK165:BK168)</f>
        <v>0</v>
      </c>
    </row>
    <row r="165" spans="2:65" s="1" customFormat="1" ht="24.2" customHeight="1" x14ac:dyDescent="0.2">
      <c r="B165" s="32"/>
      <c r="C165" s="136" t="s">
        <v>8</v>
      </c>
      <c r="D165" s="136" t="s">
        <v>144</v>
      </c>
      <c r="E165" s="137" t="s">
        <v>452</v>
      </c>
      <c r="F165" s="138" t="s">
        <v>453</v>
      </c>
      <c r="G165" s="139" t="s">
        <v>209</v>
      </c>
      <c r="H165" s="140">
        <v>34.713000000000001</v>
      </c>
      <c r="I165" s="141"/>
      <c r="J165" s="142">
        <f>ROUND(I165*H165,2)</f>
        <v>0</v>
      </c>
      <c r="K165" s="138" t="s">
        <v>1</v>
      </c>
      <c r="L165" s="32"/>
      <c r="M165" s="143" t="s">
        <v>1</v>
      </c>
      <c r="N165" s="144" t="s">
        <v>44</v>
      </c>
      <c r="P165" s="145">
        <f>O165*H165</f>
        <v>0</v>
      </c>
      <c r="Q165" s="145">
        <v>0.20266000000000001</v>
      </c>
      <c r="R165" s="145">
        <f>Q165*H165</f>
        <v>7.0349365800000001</v>
      </c>
      <c r="S165" s="145">
        <v>0</v>
      </c>
      <c r="T165" s="146">
        <f>S165*H165</f>
        <v>0</v>
      </c>
      <c r="AR165" s="147" t="s">
        <v>158</v>
      </c>
      <c r="AT165" s="147" t="s">
        <v>144</v>
      </c>
      <c r="AU165" s="147" t="s">
        <v>89</v>
      </c>
      <c r="AY165" s="17" t="s">
        <v>141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87</v>
      </c>
      <c r="BK165" s="148">
        <f>ROUND(I165*H165,2)</f>
        <v>0</v>
      </c>
      <c r="BL165" s="17" t="s">
        <v>158</v>
      </c>
      <c r="BM165" s="147" t="s">
        <v>1087</v>
      </c>
    </row>
    <row r="166" spans="2:65" s="1" customFormat="1" ht="19.5" x14ac:dyDescent="0.2">
      <c r="B166" s="32"/>
      <c r="D166" s="150" t="s">
        <v>212</v>
      </c>
      <c r="F166" s="166" t="s">
        <v>1052</v>
      </c>
      <c r="I166" s="167"/>
      <c r="L166" s="32"/>
      <c r="M166" s="168"/>
      <c r="T166" s="56"/>
      <c r="AT166" s="17" t="s">
        <v>212</v>
      </c>
      <c r="AU166" s="17" t="s">
        <v>89</v>
      </c>
    </row>
    <row r="167" spans="2:65" s="12" customFormat="1" ht="11.25" x14ac:dyDescent="0.2">
      <c r="B167" s="149"/>
      <c r="D167" s="150" t="s">
        <v>165</v>
      </c>
      <c r="E167" s="151" t="s">
        <v>1</v>
      </c>
      <c r="F167" s="152" t="s">
        <v>1061</v>
      </c>
      <c r="H167" s="153">
        <v>34.713000000000001</v>
      </c>
      <c r="I167" s="154"/>
      <c r="L167" s="149"/>
      <c r="M167" s="155"/>
      <c r="T167" s="156"/>
      <c r="AT167" s="151" t="s">
        <v>165</v>
      </c>
      <c r="AU167" s="151" t="s">
        <v>89</v>
      </c>
      <c r="AV167" s="12" t="s">
        <v>89</v>
      </c>
      <c r="AW167" s="12" t="s">
        <v>35</v>
      </c>
      <c r="AX167" s="12" t="s">
        <v>79</v>
      </c>
      <c r="AY167" s="151" t="s">
        <v>141</v>
      </c>
    </row>
    <row r="168" spans="2:65" s="14" customFormat="1" ht="11.25" x14ac:dyDescent="0.2">
      <c r="B168" s="169"/>
      <c r="D168" s="150" t="s">
        <v>165</v>
      </c>
      <c r="E168" s="170" t="s">
        <v>1</v>
      </c>
      <c r="F168" s="171" t="s">
        <v>216</v>
      </c>
      <c r="H168" s="172">
        <v>34.713000000000001</v>
      </c>
      <c r="I168" s="173"/>
      <c r="L168" s="169"/>
      <c r="M168" s="174"/>
      <c r="T168" s="175"/>
      <c r="AT168" s="170" t="s">
        <v>165</v>
      </c>
      <c r="AU168" s="170" t="s">
        <v>89</v>
      </c>
      <c r="AV168" s="14" t="s">
        <v>158</v>
      </c>
      <c r="AW168" s="14" t="s">
        <v>35</v>
      </c>
      <c r="AX168" s="14" t="s">
        <v>87</v>
      </c>
      <c r="AY168" s="170" t="s">
        <v>141</v>
      </c>
    </row>
    <row r="169" spans="2:65" s="11" customFormat="1" ht="22.9" customHeight="1" x14ac:dyDescent="0.2">
      <c r="B169" s="124"/>
      <c r="D169" s="125" t="s">
        <v>78</v>
      </c>
      <c r="E169" s="134" t="s">
        <v>140</v>
      </c>
      <c r="F169" s="134" t="s">
        <v>1088</v>
      </c>
      <c r="I169" s="127"/>
      <c r="J169" s="135">
        <f>BK169</f>
        <v>0</v>
      </c>
      <c r="L169" s="124"/>
      <c r="M169" s="129"/>
      <c r="P169" s="130">
        <f>SUM(P170:P183)</f>
        <v>0</v>
      </c>
      <c r="R169" s="130">
        <f>SUM(R170:R183)</f>
        <v>15.85065006</v>
      </c>
      <c r="T169" s="131">
        <f>SUM(T170:T183)</f>
        <v>0</v>
      </c>
      <c r="AR169" s="125" t="s">
        <v>87</v>
      </c>
      <c r="AT169" s="132" t="s">
        <v>78</v>
      </c>
      <c r="AU169" s="132" t="s">
        <v>87</v>
      </c>
      <c r="AY169" s="125" t="s">
        <v>141</v>
      </c>
      <c r="BK169" s="133">
        <f>SUM(BK170:BK183)</f>
        <v>0</v>
      </c>
    </row>
    <row r="170" spans="2:65" s="1" customFormat="1" ht="16.5" customHeight="1" x14ac:dyDescent="0.2">
      <c r="B170" s="32"/>
      <c r="C170" s="136" t="s">
        <v>275</v>
      </c>
      <c r="D170" s="136" t="s">
        <v>144</v>
      </c>
      <c r="E170" s="137" t="s">
        <v>1089</v>
      </c>
      <c r="F170" s="138" t="s">
        <v>1090</v>
      </c>
      <c r="G170" s="139" t="s">
        <v>209</v>
      </c>
      <c r="H170" s="140">
        <v>34.713000000000001</v>
      </c>
      <c r="I170" s="141"/>
      <c r="J170" s="142">
        <f>ROUND(I170*H170,2)</f>
        <v>0</v>
      </c>
      <c r="K170" s="138" t="s">
        <v>1</v>
      </c>
      <c r="L170" s="32"/>
      <c r="M170" s="143" t="s">
        <v>1</v>
      </c>
      <c r="N170" s="144" t="s">
        <v>44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158</v>
      </c>
      <c r="AT170" s="147" t="s">
        <v>144</v>
      </c>
      <c r="AU170" s="147" t="s">
        <v>89</v>
      </c>
      <c r="AY170" s="17" t="s">
        <v>141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87</v>
      </c>
      <c r="BK170" s="148">
        <f>ROUND(I170*H170,2)</f>
        <v>0</v>
      </c>
      <c r="BL170" s="17" t="s">
        <v>158</v>
      </c>
      <c r="BM170" s="147" t="s">
        <v>1091</v>
      </c>
    </row>
    <row r="171" spans="2:65" s="1" customFormat="1" ht="19.5" x14ac:dyDescent="0.2">
      <c r="B171" s="32"/>
      <c r="D171" s="150" t="s">
        <v>212</v>
      </c>
      <c r="F171" s="166" t="s">
        <v>1052</v>
      </c>
      <c r="I171" s="167"/>
      <c r="L171" s="32"/>
      <c r="M171" s="168"/>
      <c r="T171" s="56"/>
      <c r="AT171" s="17" t="s">
        <v>212</v>
      </c>
      <c r="AU171" s="17" t="s">
        <v>89</v>
      </c>
    </row>
    <row r="172" spans="2:65" s="12" customFormat="1" ht="11.25" x14ac:dyDescent="0.2">
      <c r="B172" s="149"/>
      <c r="D172" s="150" t="s">
        <v>165</v>
      </c>
      <c r="E172" s="151" t="s">
        <v>1</v>
      </c>
      <c r="F172" s="152" t="s">
        <v>1061</v>
      </c>
      <c r="H172" s="153">
        <v>34.713000000000001</v>
      </c>
      <c r="I172" s="154"/>
      <c r="L172" s="149"/>
      <c r="M172" s="155"/>
      <c r="T172" s="156"/>
      <c r="AT172" s="151" t="s">
        <v>165</v>
      </c>
      <c r="AU172" s="151" t="s">
        <v>89</v>
      </c>
      <c r="AV172" s="12" t="s">
        <v>89</v>
      </c>
      <c r="AW172" s="12" t="s">
        <v>35</v>
      </c>
      <c r="AX172" s="12" t="s">
        <v>79</v>
      </c>
      <c r="AY172" s="151" t="s">
        <v>141</v>
      </c>
    </row>
    <row r="173" spans="2:65" s="14" customFormat="1" ht="11.25" x14ac:dyDescent="0.2">
      <c r="B173" s="169"/>
      <c r="D173" s="150" t="s">
        <v>165</v>
      </c>
      <c r="E173" s="170" t="s">
        <v>1</v>
      </c>
      <c r="F173" s="171" t="s">
        <v>216</v>
      </c>
      <c r="H173" s="172">
        <v>34.713000000000001</v>
      </c>
      <c r="I173" s="173"/>
      <c r="L173" s="169"/>
      <c r="M173" s="174"/>
      <c r="T173" s="175"/>
      <c r="AT173" s="170" t="s">
        <v>165</v>
      </c>
      <c r="AU173" s="170" t="s">
        <v>89</v>
      </c>
      <c r="AV173" s="14" t="s">
        <v>158</v>
      </c>
      <c r="AW173" s="14" t="s">
        <v>35</v>
      </c>
      <c r="AX173" s="14" t="s">
        <v>87</v>
      </c>
      <c r="AY173" s="170" t="s">
        <v>141</v>
      </c>
    </row>
    <row r="174" spans="2:65" s="1" customFormat="1" ht="16.5" customHeight="1" x14ac:dyDescent="0.2">
      <c r="B174" s="32"/>
      <c r="C174" s="136" t="s">
        <v>279</v>
      </c>
      <c r="D174" s="136" t="s">
        <v>144</v>
      </c>
      <c r="E174" s="137" t="s">
        <v>1092</v>
      </c>
      <c r="F174" s="138" t="s">
        <v>1093</v>
      </c>
      <c r="G174" s="139" t="s">
        <v>209</v>
      </c>
      <c r="H174" s="140">
        <v>34.713000000000001</v>
      </c>
      <c r="I174" s="141"/>
      <c r="J174" s="142">
        <f>ROUND(I174*H174,2)</f>
        <v>0</v>
      </c>
      <c r="K174" s="138" t="s">
        <v>1</v>
      </c>
      <c r="L174" s="32"/>
      <c r="M174" s="143" t="s">
        <v>1</v>
      </c>
      <c r="N174" s="144" t="s">
        <v>44</v>
      </c>
      <c r="P174" s="145">
        <f>O174*H174</f>
        <v>0</v>
      </c>
      <c r="Q174" s="145">
        <v>0.34499999999999997</v>
      </c>
      <c r="R174" s="145">
        <f>Q174*H174</f>
        <v>11.975985</v>
      </c>
      <c r="S174" s="145">
        <v>0</v>
      </c>
      <c r="T174" s="146">
        <f>S174*H174</f>
        <v>0</v>
      </c>
      <c r="AR174" s="147" t="s">
        <v>158</v>
      </c>
      <c r="AT174" s="147" t="s">
        <v>144</v>
      </c>
      <c r="AU174" s="147" t="s">
        <v>89</v>
      </c>
      <c r="AY174" s="17" t="s">
        <v>141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87</v>
      </c>
      <c r="BK174" s="148">
        <f>ROUND(I174*H174,2)</f>
        <v>0</v>
      </c>
      <c r="BL174" s="17" t="s">
        <v>158</v>
      </c>
      <c r="BM174" s="147" t="s">
        <v>1094</v>
      </c>
    </row>
    <row r="175" spans="2:65" s="1" customFormat="1" ht="19.5" x14ac:dyDescent="0.2">
      <c r="B175" s="32"/>
      <c r="D175" s="150" t="s">
        <v>212</v>
      </c>
      <c r="F175" s="166" t="s">
        <v>1052</v>
      </c>
      <c r="I175" s="167"/>
      <c r="L175" s="32"/>
      <c r="M175" s="168"/>
      <c r="T175" s="56"/>
      <c r="AT175" s="17" t="s">
        <v>212</v>
      </c>
      <c r="AU175" s="17" t="s">
        <v>89</v>
      </c>
    </row>
    <row r="176" spans="2:65" s="12" customFormat="1" ht="11.25" x14ac:dyDescent="0.2">
      <c r="B176" s="149"/>
      <c r="D176" s="150" t="s">
        <v>165</v>
      </c>
      <c r="E176" s="151" t="s">
        <v>1</v>
      </c>
      <c r="F176" s="152" t="s">
        <v>1061</v>
      </c>
      <c r="H176" s="153">
        <v>34.713000000000001</v>
      </c>
      <c r="I176" s="154"/>
      <c r="L176" s="149"/>
      <c r="M176" s="155"/>
      <c r="T176" s="156"/>
      <c r="AT176" s="151" t="s">
        <v>165</v>
      </c>
      <c r="AU176" s="151" t="s">
        <v>89</v>
      </c>
      <c r="AV176" s="12" t="s">
        <v>89</v>
      </c>
      <c r="AW176" s="12" t="s">
        <v>35</v>
      </c>
      <c r="AX176" s="12" t="s">
        <v>79</v>
      </c>
      <c r="AY176" s="151" t="s">
        <v>141</v>
      </c>
    </row>
    <row r="177" spans="2:65" s="14" customFormat="1" ht="11.25" x14ac:dyDescent="0.2">
      <c r="B177" s="169"/>
      <c r="D177" s="150" t="s">
        <v>165</v>
      </c>
      <c r="E177" s="170" t="s">
        <v>1</v>
      </c>
      <c r="F177" s="171" t="s">
        <v>216</v>
      </c>
      <c r="H177" s="172">
        <v>34.713000000000001</v>
      </c>
      <c r="I177" s="173"/>
      <c r="L177" s="169"/>
      <c r="M177" s="174"/>
      <c r="T177" s="175"/>
      <c r="AT177" s="170" t="s">
        <v>165</v>
      </c>
      <c r="AU177" s="170" t="s">
        <v>89</v>
      </c>
      <c r="AV177" s="14" t="s">
        <v>158</v>
      </c>
      <c r="AW177" s="14" t="s">
        <v>35</v>
      </c>
      <c r="AX177" s="14" t="s">
        <v>87</v>
      </c>
      <c r="AY177" s="170" t="s">
        <v>141</v>
      </c>
    </row>
    <row r="178" spans="2:65" s="1" customFormat="1" ht="24.2" customHeight="1" x14ac:dyDescent="0.2">
      <c r="B178" s="32"/>
      <c r="C178" s="136" t="s">
        <v>285</v>
      </c>
      <c r="D178" s="136" t="s">
        <v>144</v>
      </c>
      <c r="E178" s="137" t="s">
        <v>1095</v>
      </c>
      <c r="F178" s="138" t="s">
        <v>1096</v>
      </c>
      <c r="G178" s="139" t="s">
        <v>209</v>
      </c>
      <c r="H178" s="140">
        <v>34.713000000000001</v>
      </c>
      <c r="I178" s="141"/>
      <c r="J178" s="142">
        <f>ROUND(I178*H178,2)</f>
        <v>0</v>
      </c>
      <c r="K178" s="138" t="s">
        <v>210</v>
      </c>
      <c r="L178" s="32"/>
      <c r="M178" s="143" t="s">
        <v>1</v>
      </c>
      <c r="N178" s="144" t="s">
        <v>44</v>
      </c>
      <c r="P178" s="145">
        <f>O178*H178</f>
        <v>0</v>
      </c>
      <c r="Q178" s="145">
        <v>0.11162</v>
      </c>
      <c r="R178" s="145">
        <f>Q178*H178</f>
        <v>3.8746650599999999</v>
      </c>
      <c r="S178" s="145">
        <v>0</v>
      </c>
      <c r="T178" s="146">
        <f>S178*H178</f>
        <v>0</v>
      </c>
      <c r="AR178" s="147" t="s">
        <v>158</v>
      </c>
      <c r="AT178" s="147" t="s">
        <v>144</v>
      </c>
      <c r="AU178" s="147" t="s">
        <v>89</v>
      </c>
      <c r="AY178" s="17" t="s">
        <v>141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87</v>
      </c>
      <c r="BK178" s="148">
        <f>ROUND(I178*H178,2)</f>
        <v>0</v>
      </c>
      <c r="BL178" s="17" t="s">
        <v>158</v>
      </c>
      <c r="BM178" s="147" t="s">
        <v>1097</v>
      </c>
    </row>
    <row r="179" spans="2:65" s="1" customFormat="1" ht="19.5" x14ac:dyDescent="0.2">
      <c r="B179" s="32"/>
      <c r="D179" s="150" t="s">
        <v>212</v>
      </c>
      <c r="F179" s="166" t="s">
        <v>1052</v>
      </c>
      <c r="I179" s="167"/>
      <c r="L179" s="32"/>
      <c r="M179" s="168"/>
      <c r="T179" s="56"/>
      <c r="AT179" s="17" t="s">
        <v>212</v>
      </c>
      <c r="AU179" s="17" t="s">
        <v>89</v>
      </c>
    </row>
    <row r="180" spans="2:65" s="12" customFormat="1" ht="11.25" x14ac:dyDescent="0.2">
      <c r="B180" s="149"/>
      <c r="D180" s="150" t="s">
        <v>165</v>
      </c>
      <c r="E180" s="151" t="s">
        <v>1</v>
      </c>
      <c r="F180" s="152" t="s">
        <v>1061</v>
      </c>
      <c r="H180" s="153">
        <v>34.713000000000001</v>
      </c>
      <c r="I180" s="154"/>
      <c r="L180" s="149"/>
      <c r="M180" s="155"/>
      <c r="T180" s="156"/>
      <c r="AT180" s="151" t="s">
        <v>165</v>
      </c>
      <c r="AU180" s="151" t="s">
        <v>89</v>
      </c>
      <c r="AV180" s="12" t="s">
        <v>89</v>
      </c>
      <c r="AW180" s="12" t="s">
        <v>35</v>
      </c>
      <c r="AX180" s="12" t="s">
        <v>79</v>
      </c>
      <c r="AY180" s="151" t="s">
        <v>141</v>
      </c>
    </row>
    <row r="181" spans="2:65" s="14" customFormat="1" ht="11.25" x14ac:dyDescent="0.2">
      <c r="B181" s="169"/>
      <c r="D181" s="150" t="s">
        <v>165</v>
      </c>
      <c r="E181" s="170" t="s">
        <v>1</v>
      </c>
      <c r="F181" s="171" t="s">
        <v>216</v>
      </c>
      <c r="H181" s="172">
        <v>34.713000000000001</v>
      </c>
      <c r="I181" s="173"/>
      <c r="L181" s="169"/>
      <c r="M181" s="174"/>
      <c r="T181" s="175"/>
      <c r="AT181" s="170" t="s">
        <v>165</v>
      </c>
      <c r="AU181" s="170" t="s">
        <v>89</v>
      </c>
      <c r="AV181" s="14" t="s">
        <v>158</v>
      </c>
      <c r="AW181" s="14" t="s">
        <v>35</v>
      </c>
      <c r="AX181" s="14" t="s">
        <v>87</v>
      </c>
      <c r="AY181" s="170" t="s">
        <v>141</v>
      </c>
    </row>
    <row r="182" spans="2:65" s="1" customFormat="1" ht="24.2" customHeight="1" x14ac:dyDescent="0.2">
      <c r="B182" s="32"/>
      <c r="C182" s="183" t="s">
        <v>295</v>
      </c>
      <c r="D182" s="183" t="s">
        <v>362</v>
      </c>
      <c r="E182" s="184" t="s">
        <v>1098</v>
      </c>
      <c r="F182" s="185" t="s">
        <v>1099</v>
      </c>
      <c r="G182" s="186" t="s">
        <v>209</v>
      </c>
      <c r="H182" s="187">
        <v>35.753999999999998</v>
      </c>
      <c r="I182" s="188"/>
      <c r="J182" s="189">
        <f>ROUND(I182*H182,2)</f>
        <v>0</v>
      </c>
      <c r="K182" s="185" t="s">
        <v>1</v>
      </c>
      <c r="L182" s="190"/>
      <c r="M182" s="191" t="s">
        <v>1</v>
      </c>
      <c r="N182" s="192" t="s">
        <v>44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179</v>
      </c>
      <c r="AT182" s="147" t="s">
        <v>362</v>
      </c>
      <c r="AU182" s="147" t="s">
        <v>89</v>
      </c>
      <c r="AY182" s="17" t="s">
        <v>141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87</v>
      </c>
      <c r="BK182" s="148">
        <f>ROUND(I182*H182,2)</f>
        <v>0</v>
      </c>
      <c r="BL182" s="17" t="s">
        <v>158</v>
      </c>
      <c r="BM182" s="147" t="s">
        <v>1100</v>
      </c>
    </row>
    <row r="183" spans="2:65" s="12" customFormat="1" ht="11.25" x14ac:dyDescent="0.2">
      <c r="B183" s="149"/>
      <c r="D183" s="150" t="s">
        <v>165</v>
      </c>
      <c r="F183" s="152" t="s">
        <v>1101</v>
      </c>
      <c r="H183" s="153">
        <v>35.753999999999998</v>
      </c>
      <c r="I183" s="154"/>
      <c r="L183" s="149"/>
      <c r="M183" s="155"/>
      <c r="T183" s="156"/>
      <c r="AT183" s="151" t="s">
        <v>165</v>
      </c>
      <c r="AU183" s="151" t="s">
        <v>89</v>
      </c>
      <c r="AV183" s="12" t="s">
        <v>89</v>
      </c>
      <c r="AW183" s="12" t="s">
        <v>4</v>
      </c>
      <c r="AX183" s="12" t="s">
        <v>87</v>
      </c>
      <c r="AY183" s="151" t="s">
        <v>141</v>
      </c>
    </row>
    <row r="184" spans="2:65" s="11" customFormat="1" ht="22.9" customHeight="1" x14ac:dyDescent="0.2">
      <c r="B184" s="124"/>
      <c r="D184" s="125" t="s">
        <v>78</v>
      </c>
      <c r="E184" s="134" t="s">
        <v>766</v>
      </c>
      <c r="F184" s="134" t="s">
        <v>1015</v>
      </c>
      <c r="I184" s="127"/>
      <c r="J184" s="135">
        <f>BK184</f>
        <v>0</v>
      </c>
      <c r="L184" s="124"/>
      <c r="M184" s="129"/>
      <c r="P184" s="130">
        <f>P185</f>
        <v>0</v>
      </c>
      <c r="R184" s="130">
        <f>R185</f>
        <v>0</v>
      </c>
      <c r="T184" s="131">
        <f>T185</f>
        <v>0</v>
      </c>
      <c r="AR184" s="125" t="s">
        <v>87</v>
      </c>
      <c r="AT184" s="132" t="s">
        <v>78</v>
      </c>
      <c r="AU184" s="132" t="s">
        <v>87</v>
      </c>
      <c r="AY184" s="125" t="s">
        <v>141</v>
      </c>
      <c r="BK184" s="133">
        <f>BK185</f>
        <v>0</v>
      </c>
    </row>
    <row r="185" spans="2:65" s="1" customFormat="1" ht="24.2" customHeight="1" x14ac:dyDescent="0.2">
      <c r="B185" s="32"/>
      <c r="C185" s="136" t="s">
        <v>300</v>
      </c>
      <c r="D185" s="136" t="s">
        <v>144</v>
      </c>
      <c r="E185" s="137" t="s">
        <v>1017</v>
      </c>
      <c r="F185" s="138" t="s">
        <v>1018</v>
      </c>
      <c r="G185" s="139" t="s">
        <v>340</v>
      </c>
      <c r="H185" s="140">
        <v>113.761</v>
      </c>
      <c r="I185" s="141"/>
      <c r="J185" s="142">
        <f>ROUND(I185*H185,2)</f>
        <v>0</v>
      </c>
      <c r="K185" s="138" t="s">
        <v>1</v>
      </c>
      <c r="L185" s="32"/>
      <c r="M185" s="143" t="s">
        <v>1</v>
      </c>
      <c r="N185" s="144" t="s">
        <v>44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158</v>
      </c>
      <c r="AT185" s="147" t="s">
        <v>144</v>
      </c>
      <c r="AU185" s="147" t="s">
        <v>89</v>
      </c>
      <c r="AY185" s="17" t="s">
        <v>141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87</v>
      </c>
      <c r="BK185" s="148">
        <f>ROUND(I185*H185,2)</f>
        <v>0</v>
      </c>
      <c r="BL185" s="17" t="s">
        <v>158</v>
      </c>
      <c r="BM185" s="147" t="s">
        <v>1102</v>
      </c>
    </row>
    <row r="186" spans="2:65" s="11" customFormat="1" ht="25.9" customHeight="1" x14ac:dyDescent="0.2">
      <c r="B186" s="124"/>
      <c r="D186" s="125" t="s">
        <v>78</v>
      </c>
      <c r="E186" s="126" t="s">
        <v>1020</v>
      </c>
      <c r="F186" s="126" t="s">
        <v>1021</v>
      </c>
      <c r="I186" s="127"/>
      <c r="J186" s="128">
        <f>BK186</f>
        <v>0</v>
      </c>
      <c r="L186" s="124"/>
      <c r="M186" s="129"/>
      <c r="P186" s="130">
        <f>P187+P195</f>
        <v>0</v>
      </c>
      <c r="R186" s="130">
        <f>R187+R195</f>
        <v>4.3447760000000002E-2</v>
      </c>
      <c r="T186" s="131">
        <f>T187+T195</f>
        <v>0</v>
      </c>
      <c r="AR186" s="125" t="s">
        <v>89</v>
      </c>
      <c r="AT186" s="132" t="s">
        <v>78</v>
      </c>
      <c r="AU186" s="132" t="s">
        <v>79</v>
      </c>
      <c r="AY186" s="125" t="s">
        <v>141</v>
      </c>
      <c r="BK186" s="133">
        <f>BK187+BK195</f>
        <v>0</v>
      </c>
    </row>
    <row r="187" spans="2:65" s="11" customFormat="1" ht="22.9" customHeight="1" x14ac:dyDescent="0.2">
      <c r="B187" s="124"/>
      <c r="D187" s="125" t="s">
        <v>78</v>
      </c>
      <c r="E187" s="134" t="s">
        <v>1022</v>
      </c>
      <c r="F187" s="134" t="s">
        <v>1023</v>
      </c>
      <c r="I187" s="127"/>
      <c r="J187" s="135">
        <f>BK187</f>
        <v>0</v>
      </c>
      <c r="L187" s="124"/>
      <c r="M187" s="129"/>
      <c r="P187" s="130">
        <f>SUM(P188:P194)</f>
        <v>0</v>
      </c>
      <c r="R187" s="130">
        <f>SUM(R188:R194)</f>
        <v>2.9801400000000002E-2</v>
      </c>
      <c r="T187" s="131">
        <f>SUM(T188:T194)</f>
        <v>0</v>
      </c>
      <c r="AR187" s="125" t="s">
        <v>89</v>
      </c>
      <c r="AT187" s="132" t="s">
        <v>78</v>
      </c>
      <c r="AU187" s="132" t="s">
        <v>87</v>
      </c>
      <c r="AY187" s="125" t="s">
        <v>141</v>
      </c>
      <c r="BK187" s="133">
        <f>SUM(BK188:BK194)</f>
        <v>0</v>
      </c>
    </row>
    <row r="188" spans="2:65" s="1" customFormat="1" ht="24.2" customHeight="1" x14ac:dyDescent="0.2">
      <c r="B188" s="32"/>
      <c r="C188" s="136" t="s">
        <v>310</v>
      </c>
      <c r="D188" s="136" t="s">
        <v>144</v>
      </c>
      <c r="E188" s="137" t="s">
        <v>1103</v>
      </c>
      <c r="F188" s="138" t="s">
        <v>1104</v>
      </c>
      <c r="G188" s="139" t="s">
        <v>209</v>
      </c>
      <c r="H188" s="140">
        <v>4.452</v>
      </c>
      <c r="I188" s="141"/>
      <c r="J188" s="142">
        <f>ROUND(I188*H188,2)</f>
        <v>0</v>
      </c>
      <c r="K188" s="138" t="s">
        <v>1</v>
      </c>
      <c r="L188" s="32"/>
      <c r="M188" s="143" t="s">
        <v>1</v>
      </c>
      <c r="N188" s="144" t="s">
        <v>44</v>
      </c>
      <c r="P188" s="145">
        <f>O188*H188</f>
        <v>0</v>
      </c>
      <c r="Q188" s="145">
        <v>4.0000000000000002E-4</v>
      </c>
      <c r="R188" s="145">
        <f>Q188*H188</f>
        <v>1.7808000000000001E-3</v>
      </c>
      <c r="S188" s="145">
        <v>0</v>
      </c>
      <c r="T188" s="146">
        <f>S188*H188</f>
        <v>0</v>
      </c>
      <c r="AR188" s="147" t="s">
        <v>295</v>
      </c>
      <c r="AT188" s="147" t="s">
        <v>144</v>
      </c>
      <c r="AU188" s="147" t="s">
        <v>89</v>
      </c>
      <c r="AY188" s="17" t="s">
        <v>141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87</v>
      </c>
      <c r="BK188" s="148">
        <f>ROUND(I188*H188,2)</f>
        <v>0</v>
      </c>
      <c r="BL188" s="17" t="s">
        <v>295</v>
      </c>
      <c r="BM188" s="147" t="s">
        <v>1105</v>
      </c>
    </row>
    <row r="189" spans="2:65" s="1" customFormat="1" ht="19.5" x14ac:dyDescent="0.2">
      <c r="B189" s="32"/>
      <c r="D189" s="150" t="s">
        <v>212</v>
      </c>
      <c r="F189" s="166" t="s">
        <v>1052</v>
      </c>
      <c r="I189" s="167"/>
      <c r="L189" s="32"/>
      <c r="M189" s="168"/>
      <c r="T189" s="56"/>
      <c r="AT189" s="17" t="s">
        <v>212</v>
      </c>
      <c r="AU189" s="17" t="s">
        <v>89</v>
      </c>
    </row>
    <row r="190" spans="2:65" s="12" customFormat="1" ht="11.25" x14ac:dyDescent="0.2">
      <c r="B190" s="149"/>
      <c r="D190" s="150" t="s">
        <v>165</v>
      </c>
      <c r="E190" s="151" t="s">
        <v>1</v>
      </c>
      <c r="F190" s="152" t="s">
        <v>1106</v>
      </c>
      <c r="H190" s="153">
        <v>4.452</v>
      </c>
      <c r="I190" s="154"/>
      <c r="L190" s="149"/>
      <c r="M190" s="155"/>
      <c r="T190" s="156"/>
      <c r="AT190" s="151" t="s">
        <v>165</v>
      </c>
      <c r="AU190" s="151" t="s">
        <v>89</v>
      </c>
      <c r="AV190" s="12" t="s">
        <v>89</v>
      </c>
      <c r="AW190" s="12" t="s">
        <v>35</v>
      </c>
      <c r="AX190" s="12" t="s">
        <v>79</v>
      </c>
      <c r="AY190" s="151" t="s">
        <v>141</v>
      </c>
    </row>
    <row r="191" spans="2:65" s="14" customFormat="1" ht="11.25" x14ac:dyDescent="0.2">
      <c r="B191" s="169"/>
      <c r="D191" s="150" t="s">
        <v>165</v>
      </c>
      <c r="E191" s="170" t="s">
        <v>1</v>
      </c>
      <c r="F191" s="171" t="s">
        <v>216</v>
      </c>
      <c r="H191" s="172">
        <v>4.452</v>
      </c>
      <c r="I191" s="173"/>
      <c r="L191" s="169"/>
      <c r="M191" s="174"/>
      <c r="T191" s="175"/>
      <c r="AT191" s="170" t="s">
        <v>165</v>
      </c>
      <c r="AU191" s="170" t="s">
        <v>89</v>
      </c>
      <c r="AV191" s="14" t="s">
        <v>158</v>
      </c>
      <c r="AW191" s="14" t="s">
        <v>35</v>
      </c>
      <c r="AX191" s="14" t="s">
        <v>87</v>
      </c>
      <c r="AY191" s="170" t="s">
        <v>141</v>
      </c>
    </row>
    <row r="192" spans="2:65" s="1" customFormat="1" ht="37.9" customHeight="1" x14ac:dyDescent="0.2">
      <c r="B192" s="32"/>
      <c r="C192" s="183" t="s">
        <v>314</v>
      </c>
      <c r="D192" s="183" t="s">
        <v>362</v>
      </c>
      <c r="E192" s="184" t="s">
        <v>1107</v>
      </c>
      <c r="F192" s="185" t="s">
        <v>1108</v>
      </c>
      <c r="G192" s="186" t="s">
        <v>209</v>
      </c>
      <c r="H192" s="187">
        <v>5.1890000000000001</v>
      </c>
      <c r="I192" s="188"/>
      <c r="J192" s="189">
        <f>ROUND(I192*H192,2)</f>
        <v>0</v>
      </c>
      <c r="K192" s="185" t="s">
        <v>210</v>
      </c>
      <c r="L192" s="190"/>
      <c r="M192" s="191" t="s">
        <v>1</v>
      </c>
      <c r="N192" s="192" t="s">
        <v>44</v>
      </c>
      <c r="P192" s="145">
        <f>O192*H192</f>
        <v>0</v>
      </c>
      <c r="Q192" s="145">
        <v>5.4000000000000003E-3</v>
      </c>
      <c r="R192" s="145">
        <f>Q192*H192</f>
        <v>2.8020600000000003E-2</v>
      </c>
      <c r="S192" s="145">
        <v>0</v>
      </c>
      <c r="T192" s="146">
        <f>S192*H192</f>
        <v>0</v>
      </c>
      <c r="AR192" s="147" t="s">
        <v>397</v>
      </c>
      <c r="AT192" s="147" t="s">
        <v>362</v>
      </c>
      <c r="AU192" s="147" t="s">
        <v>89</v>
      </c>
      <c r="AY192" s="17" t="s">
        <v>141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87</v>
      </c>
      <c r="BK192" s="148">
        <f>ROUND(I192*H192,2)</f>
        <v>0</v>
      </c>
      <c r="BL192" s="17" t="s">
        <v>295</v>
      </c>
      <c r="BM192" s="147" t="s">
        <v>1109</v>
      </c>
    </row>
    <row r="193" spans="2:65" s="12" customFormat="1" ht="11.25" x14ac:dyDescent="0.2">
      <c r="B193" s="149"/>
      <c r="D193" s="150" t="s">
        <v>165</v>
      </c>
      <c r="F193" s="152" t="s">
        <v>1110</v>
      </c>
      <c r="H193" s="153">
        <v>5.1890000000000001</v>
      </c>
      <c r="I193" s="154"/>
      <c r="L193" s="149"/>
      <c r="M193" s="155"/>
      <c r="T193" s="156"/>
      <c r="AT193" s="151" t="s">
        <v>165</v>
      </c>
      <c r="AU193" s="151" t="s">
        <v>89</v>
      </c>
      <c r="AV193" s="12" t="s">
        <v>89</v>
      </c>
      <c r="AW193" s="12" t="s">
        <v>4</v>
      </c>
      <c r="AX193" s="12" t="s">
        <v>87</v>
      </c>
      <c r="AY193" s="151" t="s">
        <v>141</v>
      </c>
    </row>
    <row r="194" spans="2:65" s="1" customFormat="1" ht="24.2" customHeight="1" x14ac:dyDescent="0.2">
      <c r="B194" s="32"/>
      <c r="C194" s="136" t="s">
        <v>319</v>
      </c>
      <c r="D194" s="136" t="s">
        <v>144</v>
      </c>
      <c r="E194" s="137" t="s">
        <v>1111</v>
      </c>
      <c r="F194" s="138" t="s">
        <v>1112</v>
      </c>
      <c r="G194" s="139" t="s">
        <v>1113</v>
      </c>
      <c r="H194" s="198"/>
      <c r="I194" s="141"/>
      <c r="J194" s="142">
        <f>ROUND(I194*H194,2)</f>
        <v>0</v>
      </c>
      <c r="K194" s="138" t="s">
        <v>1</v>
      </c>
      <c r="L194" s="32"/>
      <c r="M194" s="143" t="s">
        <v>1</v>
      </c>
      <c r="N194" s="144" t="s">
        <v>44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295</v>
      </c>
      <c r="AT194" s="147" t="s">
        <v>144</v>
      </c>
      <c r="AU194" s="147" t="s">
        <v>89</v>
      </c>
      <c r="AY194" s="17" t="s">
        <v>141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87</v>
      </c>
      <c r="BK194" s="148">
        <f>ROUND(I194*H194,2)</f>
        <v>0</v>
      </c>
      <c r="BL194" s="17" t="s">
        <v>295</v>
      </c>
      <c r="BM194" s="147" t="s">
        <v>1114</v>
      </c>
    </row>
    <row r="195" spans="2:65" s="11" customFormat="1" ht="22.9" customHeight="1" x14ac:dyDescent="0.2">
      <c r="B195" s="124"/>
      <c r="D195" s="125" t="s">
        <v>78</v>
      </c>
      <c r="E195" s="134" t="s">
        <v>1115</v>
      </c>
      <c r="F195" s="134" t="s">
        <v>1116</v>
      </c>
      <c r="I195" s="127"/>
      <c r="J195" s="135">
        <f>BK195</f>
        <v>0</v>
      </c>
      <c r="L195" s="124"/>
      <c r="M195" s="129"/>
      <c r="P195" s="130">
        <f>SUM(P196:P204)</f>
        <v>0</v>
      </c>
      <c r="R195" s="130">
        <f>SUM(R196:R204)</f>
        <v>1.364636E-2</v>
      </c>
      <c r="T195" s="131">
        <f>SUM(T196:T204)</f>
        <v>0</v>
      </c>
      <c r="AR195" s="125" t="s">
        <v>89</v>
      </c>
      <c r="AT195" s="132" t="s">
        <v>78</v>
      </c>
      <c r="AU195" s="132" t="s">
        <v>87</v>
      </c>
      <c r="AY195" s="125" t="s">
        <v>141</v>
      </c>
      <c r="BK195" s="133">
        <f>SUM(BK196:BK204)</f>
        <v>0</v>
      </c>
    </row>
    <row r="196" spans="2:65" s="1" customFormat="1" ht="24.2" customHeight="1" x14ac:dyDescent="0.2">
      <c r="B196" s="32"/>
      <c r="C196" s="136" t="s">
        <v>7</v>
      </c>
      <c r="D196" s="136" t="s">
        <v>144</v>
      </c>
      <c r="E196" s="137" t="s">
        <v>1117</v>
      </c>
      <c r="F196" s="138" t="s">
        <v>1118</v>
      </c>
      <c r="G196" s="139" t="s">
        <v>209</v>
      </c>
      <c r="H196" s="140">
        <v>48.737000000000002</v>
      </c>
      <c r="I196" s="141"/>
      <c r="J196" s="142">
        <f>ROUND(I196*H196,2)</f>
        <v>0</v>
      </c>
      <c r="K196" s="138" t="s">
        <v>1</v>
      </c>
      <c r="L196" s="32"/>
      <c r="M196" s="143" t="s">
        <v>1</v>
      </c>
      <c r="N196" s="144" t="s">
        <v>44</v>
      </c>
      <c r="P196" s="145">
        <f>O196*H196</f>
        <v>0</v>
      </c>
      <c r="Q196" s="145">
        <v>2.7999999999999998E-4</v>
      </c>
      <c r="R196" s="145">
        <f>Q196*H196</f>
        <v>1.364636E-2</v>
      </c>
      <c r="S196" s="145">
        <v>0</v>
      </c>
      <c r="T196" s="146">
        <f>S196*H196</f>
        <v>0</v>
      </c>
      <c r="AR196" s="147" t="s">
        <v>295</v>
      </c>
      <c r="AT196" s="147" t="s">
        <v>144</v>
      </c>
      <c r="AU196" s="147" t="s">
        <v>89</v>
      </c>
      <c r="AY196" s="17" t="s">
        <v>141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87</v>
      </c>
      <c r="BK196" s="148">
        <f>ROUND(I196*H196,2)</f>
        <v>0</v>
      </c>
      <c r="BL196" s="17" t="s">
        <v>295</v>
      </c>
      <c r="BM196" s="147" t="s">
        <v>1119</v>
      </c>
    </row>
    <row r="197" spans="2:65" s="1" customFormat="1" ht="19.5" x14ac:dyDescent="0.2">
      <c r="B197" s="32"/>
      <c r="D197" s="150" t="s">
        <v>212</v>
      </c>
      <c r="F197" s="166" t="s">
        <v>1052</v>
      </c>
      <c r="I197" s="167"/>
      <c r="L197" s="32"/>
      <c r="M197" s="168"/>
      <c r="T197" s="56"/>
      <c r="AT197" s="17" t="s">
        <v>212</v>
      </c>
      <c r="AU197" s="17" t="s">
        <v>89</v>
      </c>
    </row>
    <row r="198" spans="2:65" s="12" customFormat="1" ht="11.25" x14ac:dyDescent="0.2">
      <c r="B198" s="149"/>
      <c r="D198" s="150" t="s">
        <v>165</v>
      </c>
      <c r="E198" s="151" t="s">
        <v>1</v>
      </c>
      <c r="F198" s="152" t="s">
        <v>1120</v>
      </c>
      <c r="H198" s="153">
        <v>48.737000000000002</v>
      </c>
      <c r="I198" s="154"/>
      <c r="L198" s="149"/>
      <c r="M198" s="155"/>
      <c r="T198" s="156"/>
      <c r="AT198" s="151" t="s">
        <v>165</v>
      </c>
      <c r="AU198" s="151" t="s">
        <v>89</v>
      </c>
      <c r="AV198" s="12" t="s">
        <v>89</v>
      </c>
      <c r="AW198" s="12" t="s">
        <v>35</v>
      </c>
      <c r="AX198" s="12" t="s">
        <v>79</v>
      </c>
      <c r="AY198" s="151" t="s">
        <v>141</v>
      </c>
    </row>
    <row r="199" spans="2:65" s="14" customFormat="1" ht="11.25" x14ac:dyDescent="0.2">
      <c r="B199" s="169"/>
      <c r="D199" s="150" t="s">
        <v>165</v>
      </c>
      <c r="E199" s="170" t="s">
        <v>1</v>
      </c>
      <c r="F199" s="171" t="s">
        <v>216</v>
      </c>
      <c r="H199" s="172">
        <v>48.737000000000002</v>
      </c>
      <c r="I199" s="173"/>
      <c r="L199" s="169"/>
      <c r="M199" s="174"/>
      <c r="T199" s="175"/>
      <c r="AT199" s="170" t="s">
        <v>165</v>
      </c>
      <c r="AU199" s="170" t="s">
        <v>89</v>
      </c>
      <c r="AV199" s="14" t="s">
        <v>158</v>
      </c>
      <c r="AW199" s="14" t="s">
        <v>35</v>
      </c>
      <c r="AX199" s="14" t="s">
        <v>87</v>
      </c>
      <c r="AY199" s="170" t="s">
        <v>141</v>
      </c>
    </row>
    <row r="200" spans="2:65" s="1" customFormat="1" ht="24.2" customHeight="1" x14ac:dyDescent="0.2">
      <c r="B200" s="32"/>
      <c r="C200" s="183" t="s">
        <v>332</v>
      </c>
      <c r="D200" s="183" t="s">
        <v>362</v>
      </c>
      <c r="E200" s="184" t="s">
        <v>1121</v>
      </c>
      <c r="F200" s="185" t="s">
        <v>1122</v>
      </c>
      <c r="G200" s="186" t="s">
        <v>209</v>
      </c>
      <c r="H200" s="187">
        <v>51.173999999999999</v>
      </c>
      <c r="I200" s="188"/>
      <c r="J200" s="189">
        <f>ROUND(I200*H200,2)</f>
        <v>0</v>
      </c>
      <c r="K200" s="185" t="s">
        <v>1</v>
      </c>
      <c r="L200" s="190"/>
      <c r="M200" s="191" t="s">
        <v>1</v>
      </c>
      <c r="N200" s="192" t="s">
        <v>44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397</v>
      </c>
      <c r="AT200" s="147" t="s">
        <v>362</v>
      </c>
      <c r="AU200" s="147" t="s">
        <v>89</v>
      </c>
      <c r="AY200" s="17" t="s">
        <v>141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87</v>
      </c>
      <c r="BK200" s="148">
        <f>ROUND(I200*H200,2)</f>
        <v>0</v>
      </c>
      <c r="BL200" s="17" t="s">
        <v>295</v>
      </c>
      <c r="BM200" s="147" t="s">
        <v>1123</v>
      </c>
    </row>
    <row r="201" spans="2:65" s="12" customFormat="1" ht="11.25" x14ac:dyDescent="0.2">
      <c r="B201" s="149"/>
      <c r="D201" s="150" t="s">
        <v>165</v>
      </c>
      <c r="F201" s="152" t="s">
        <v>1124</v>
      </c>
      <c r="H201" s="153">
        <v>51.173999999999999</v>
      </c>
      <c r="I201" s="154"/>
      <c r="L201" s="149"/>
      <c r="M201" s="155"/>
      <c r="T201" s="156"/>
      <c r="AT201" s="151" t="s">
        <v>165</v>
      </c>
      <c r="AU201" s="151" t="s">
        <v>89</v>
      </c>
      <c r="AV201" s="12" t="s">
        <v>89</v>
      </c>
      <c r="AW201" s="12" t="s">
        <v>4</v>
      </c>
      <c r="AX201" s="12" t="s">
        <v>87</v>
      </c>
      <c r="AY201" s="151" t="s">
        <v>141</v>
      </c>
    </row>
    <row r="202" spans="2:65" s="1" customFormat="1" ht="24.2" customHeight="1" x14ac:dyDescent="0.2">
      <c r="B202" s="32"/>
      <c r="C202" s="136" t="s">
        <v>337</v>
      </c>
      <c r="D202" s="136" t="s">
        <v>144</v>
      </c>
      <c r="E202" s="137" t="s">
        <v>1125</v>
      </c>
      <c r="F202" s="138" t="s">
        <v>1126</v>
      </c>
      <c r="G202" s="139" t="s">
        <v>1127</v>
      </c>
      <c r="H202" s="140">
        <v>1485</v>
      </c>
      <c r="I202" s="141"/>
      <c r="J202" s="142">
        <f>ROUND(I202*H202,2)</f>
        <v>0</v>
      </c>
      <c r="K202" s="138" t="s">
        <v>1</v>
      </c>
      <c r="L202" s="32"/>
      <c r="M202" s="143" t="s">
        <v>1</v>
      </c>
      <c r="N202" s="144" t="s">
        <v>44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295</v>
      </c>
      <c r="AT202" s="147" t="s">
        <v>144</v>
      </c>
      <c r="AU202" s="147" t="s">
        <v>89</v>
      </c>
      <c r="AY202" s="17" t="s">
        <v>141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87</v>
      </c>
      <c r="BK202" s="148">
        <f>ROUND(I202*H202,2)</f>
        <v>0</v>
      </c>
      <c r="BL202" s="17" t="s">
        <v>295</v>
      </c>
      <c r="BM202" s="147" t="s">
        <v>1128</v>
      </c>
    </row>
    <row r="203" spans="2:65" s="1" customFormat="1" ht="19.5" x14ac:dyDescent="0.2">
      <c r="B203" s="32"/>
      <c r="D203" s="150" t="s">
        <v>212</v>
      </c>
      <c r="F203" s="166" t="s">
        <v>1052</v>
      </c>
      <c r="I203" s="167"/>
      <c r="L203" s="32"/>
      <c r="M203" s="168"/>
      <c r="T203" s="56"/>
      <c r="AT203" s="17" t="s">
        <v>212</v>
      </c>
      <c r="AU203" s="17" t="s">
        <v>89</v>
      </c>
    </row>
    <row r="204" spans="2:65" s="1" customFormat="1" ht="24.2" customHeight="1" x14ac:dyDescent="0.2">
      <c r="B204" s="32"/>
      <c r="C204" s="136" t="s">
        <v>343</v>
      </c>
      <c r="D204" s="136" t="s">
        <v>144</v>
      </c>
      <c r="E204" s="137" t="s">
        <v>1129</v>
      </c>
      <c r="F204" s="138" t="s">
        <v>1130</v>
      </c>
      <c r="G204" s="139" t="s">
        <v>1113</v>
      </c>
      <c r="H204" s="198"/>
      <c r="I204" s="141"/>
      <c r="J204" s="142">
        <f>ROUND(I204*H204,2)</f>
        <v>0</v>
      </c>
      <c r="K204" s="138" t="s">
        <v>210</v>
      </c>
      <c r="L204" s="32"/>
      <c r="M204" s="193" t="s">
        <v>1</v>
      </c>
      <c r="N204" s="194" t="s">
        <v>44</v>
      </c>
      <c r="O204" s="195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AR204" s="147" t="s">
        <v>295</v>
      </c>
      <c r="AT204" s="147" t="s">
        <v>144</v>
      </c>
      <c r="AU204" s="147" t="s">
        <v>89</v>
      </c>
      <c r="AY204" s="17" t="s">
        <v>141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87</v>
      </c>
      <c r="BK204" s="148">
        <f>ROUND(I204*H204,2)</f>
        <v>0</v>
      </c>
      <c r="BL204" s="17" t="s">
        <v>295</v>
      </c>
      <c r="BM204" s="147" t="s">
        <v>1131</v>
      </c>
    </row>
    <row r="205" spans="2:65" s="1" customFormat="1" ht="6.95" customHeight="1" x14ac:dyDescent="0.2">
      <c r="B205" s="44"/>
      <c r="C205" s="45"/>
      <c r="D205" s="45"/>
      <c r="E205" s="45"/>
      <c r="F205" s="45"/>
      <c r="G205" s="45"/>
      <c r="H205" s="45"/>
      <c r="I205" s="45"/>
      <c r="J205" s="45"/>
      <c r="K205" s="45"/>
      <c r="L205" s="32"/>
    </row>
  </sheetData>
  <sheetProtection algorithmName="SHA-512" hashValue="DEN3ZT0746JoumhC8zkeIN7AaajCUWt9k8RfrTNFFeFQxCouBu/BUiTT2c/AnVN2uqiaTdvAAAHNqykJJwyMHw==" saltValue="qLv7PbKzeGCshSY24K1tiWlm91o5EiMtTbyw6Fh3p3kjk+4PUVg4EOAVKKAWStl1T1P6JsMUi9I7AaLggI4QBQ==" spinCount="100000" sheet="1" objects="1" scenarios="1" formatColumns="0" formatRows="0" autoFilter="0"/>
  <autoFilter ref="C125:K204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105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5" customHeight="1" x14ac:dyDescent="0.2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43" t="str">
        <f>'Rekapitulace stavby'!K6</f>
        <v>REGENERACE PANELOVÉHO SÍDLIŠTĚ DUBINA – LOKALITA 3B</v>
      </c>
      <c r="F7" s="244"/>
      <c r="G7" s="244"/>
      <c r="H7" s="244"/>
      <c r="L7" s="20"/>
    </row>
    <row r="8" spans="2:46" ht="12" customHeight="1" x14ac:dyDescent="0.2">
      <c r="B8" s="20"/>
      <c r="D8" s="27" t="s">
        <v>113</v>
      </c>
      <c r="L8" s="20"/>
    </row>
    <row r="9" spans="2:46" s="1" customFormat="1" ht="16.5" customHeight="1" x14ac:dyDescent="0.2">
      <c r="B9" s="32"/>
      <c r="E9" s="243" t="s">
        <v>1132</v>
      </c>
      <c r="F9" s="245"/>
      <c r="G9" s="245"/>
      <c r="H9" s="245"/>
      <c r="L9" s="32"/>
    </row>
    <row r="10" spans="2:46" s="1" customFormat="1" ht="12" customHeight="1" x14ac:dyDescent="0.2">
      <c r="B10" s="32"/>
      <c r="D10" s="27" t="s">
        <v>1133</v>
      </c>
      <c r="L10" s="32"/>
    </row>
    <row r="11" spans="2:46" s="1" customFormat="1" ht="16.5" customHeight="1" x14ac:dyDescent="0.2">
      <c r="B11" s="32"/>
      <c r="E11" s="201" t="s">
        <v>1134</v>
      </c>
      <c r="F11" s="245"/>
      <c r="G11" s="245"/>
      <c r="H11" s="245"/>
      <c r="L11" s="32"/>
    </row>
    <row r="12" spans="2:46" s="1" customFormat="1" ht="11.25" x14ac:dyDescent="0.2">
      <c r="B12" s="32"/>
      <c r="L12" s="32"/>
    </row>
    <row r="13" spans="2:46" s="1" customFormat="1" ht="12" customHeight="1" x14ac:dyDescent="0.2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20</v>
      </c>
      <c r="F14" s="25" t="s">
        <v>1135</v>
      </c>
      <c r="I14" s="27" t="s">
        <v>22</v>
      </c>
      <c r="J14" s="52" t="str">
        <f>'Rekapitulace stavby'!AN8</f>
        <v>1. 6. 2024</v>
      </c>
      <c r="L14" s="32"/>
    </row>
    <row r="15" spans="2:46" s="1" customFormat="1" ht="10.9" customHeight="1" x14ac:dyDescent="0.2">
      <c r="B15" s="32"/>
      <c r="L15" s="32"/>
    </row>
    <row r="16" spans="2:46" s="1" customFormat="1" ht="12" customHeight="1" x14ac:dyDescent="0.2">
      <c r="B16" s="32"/>
      <c r="D16" s="27" t="s">
        <v>24</v>
      </c>
      <c r="I16" s="27" t="s">
        <v>25</v>
      </c>
      <c r="J16" s="25" t="str">
        <f>IF('Rekapitulace stavby'!AN10="","",'Rekapitulace stavby'!AN10)</f>
        <v>00274046</v>
      </c>
      <c r="L16" s="32"/>
    </row>
    <row r="17" spans="2:12" s="1" customFormat="1" ht="18" customHeight="1" x14ac:dyDescent="0.2">
      <c r="B17" s="32"/>
      <c r="E17" s="25" t="str">
        <f>IF('Rekapitulace stavby'!E11="","",'Rekapitulace stavby'!E11)</f>
        <v>Statutární město Pardubice - MO III</v>
      </c>
      <c r="I17" s="27" t="s">
        <v>28</v>
      </c>
      <c r="J17" s="25" t="str">
        <f>IF('Rekapitulace stavby'!AN11="","",'Rekapitulace stavby'!AN11)</f>
        <v/>
      </c>
      <c r="L17" s="32"/>
    </row>
    <row r="18" spans="2:12" s="1" customFormat="1" ht="6.95" customHeight="1" x14ac:dyDescent="0.2">
      <c r="B18" s="32"/>
      <c r="L18" s="32"/>
    </row>
    <row r="19" spans="2:12" s="1" customFormat="1" ht="12" customHeight="1" x14ac:dyDescent="0.2">
      <c r="B19" s="32"/>
      <c r="D19" s="27" t="s">
        <v>29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 x14ac:dyDescent="0.2">
      <c r="B20" s="32"/>
      <c r="E20" s="246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 x14ac:dyDescent="0.2">
      <c r="B21" s="32"/>
      <c r="L21" s="32"/>
    </row>
    <row r="22" spans="2:12" s="1" customFormat="1" ht="12" customHeight="1" x14ac:dyDescent="0.2">
      <c r="B22" s="32"/>
      <c r="D22" s="27" t="s">
        <v>31</v>
      </c>
      <c r="I22" s="27" t="s">
        <v>25</v>
      </c>
      <c r="J22" s="25" t="str">
        <f>IF('Rekapitulace stavby'!AN16="","",'Rekapitulace stavby'!AN16)</f>
        <v>25292161</v>
      </c>
      <c r="L22" s="32"/>
    </row>
    <row r="23" spans="2:12" s="1" customFormat="1" ht="18" customHeight="1" x14ac:dyDescent="0.2">
      <c r="B23" s="32"/>
      <c r="E23" s="25" t="str">
        <f>IF('Rekapitulace stavby'!E17="","",'Rekapitulace stavby'!E17)</f>
        <v>PRODIN a.s., K Vápence 2745, 530 02 Pardubice</v>
      </c>
      <c r="I23" s="27" t="s">
        <v>28</v>
      </c>
      <c r="J23" s="25" t="str">
        <f>IF('Rekapitulace stavby'!AN17="","",'Rekapitulace stavby'!AN17)</f>
        <v>CZ25292161</v>
      </c>
      <c r="L23" s="32"/>
    </row>
    <row r="24" spans="2:12" s="1" customFormat="1" ht="6.95" customHeight="1" x14ac:dyDescent="0.2">
      <c r="B24" s="32"/>
      <c r="L24" s="32"/>
    </row>
    <row r="25" spans="2:12" s="1" customFormat="1" ht="12" customHeight="1" x14ac:dyDescent="0.2">
      <c r="B25" s="32"/>
      <c r="D25" s="27" t="s">
        <v>36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 x14ac:dyDescent="0.2">
      <c r="B26" s="32"/>
      <c r="E26" s="25" t="str">
        <f>IF('Rekapitulace stavby'!E20="","",'Rekapitulace stavby'!E20)</f>
        <v>Jana Förstlová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 x14ac:dyDescent="0.2">
      <c r="B27" s="32"/>
      <c r="L27" s="32"/>
    </row>
    <row r="28" spans="2:12" s="1" customFormat="1" ht="12" customHeight="1" x14ac:dyDescent="0.2">
      <c r="B28" s="32"/>
      <c r="D28" s="27" t="s">
        <v>38</v>
      </c>
      <c r="L28" s="32"/>
    </row>
    <row r="29" spans="2:12" s="7" customFormat="1" ht="16.5" customHeight="1" x14ac:dyDescent="0.2">
      <c r="B29" s="94"/>
      <c r="E29" s="232" t="s">
        <v>1</v>
      </c>
      <c r="F29" s="232"/>
      <c r="G29" s="232"/>
      <c r="H29" s="232"/>
      <c r="L29" s="94"/>
    </row>
    <row r="30" spans="2:12" s="1" customFormat="1" ht="6.95" customHeight="1" x14ac:dyDescent="0.2">
      <c r="B30" s="32"/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 x14ac:dyDescent="0.2">
      <c r="B32" s="32"/>
      <c r="D32" s="95" t="s">
        <v>39</v>
      </c>
      <c r="J32" s="66">
        <f>ROUND(J123, 2)</f>
        <v>0</v>
      </c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 x14ac:dyDescent="0.2">
      <c r="B34" s="32"/>
      <c r="F34" s="35" t="s">
        <v>41</v>
      </c>
      <c r="I34" s="35" t="s">
        <v>40</v>
      </c>
      <c r="J34" s="35" t="s">
        <v>42</v>
      </c>
      <c r="L34" s="32"/>
    </row>
    <row r="35" spans="2:12" s="1" customFormat="1" ht="14.45" customHeight="1" x14ac:dyDescent="0.2">
      <c r="B35" s="32"/>
      <c r="D35" s="55" t="s">
        <v>43</v>
      </c>
      <c r="E35" s="27" t="s">
        <v>44</v>
      </c>
      <c r="F35" s="86">
        <f>ROUND((SUM(BE123:BE139)),  2)</f>
        <v>0</v>
      </c>
      <c r="I35" s="96">
        <v>0.21</v>
      </c>
      <c r="J35" s="86">
        <f>ROUND(((SUM(BE123:BE139))*I35),  2)</f>
        <v>0</v>
      </c>
      <c r="L35" s="32"/>
    </row>
    <row r="36" spans="2:12" s="1" customFormat="1" ht="14.45" customHeight="1" x14ac:dyDescent="0.2">
      <c r="B36" s="32"/>
      <c r="E36" s="27" t="s">
        <v>45</v>
      </c>
      <c r="F36" s="86">
        <f>ROUND((SUM(BF123:BF139)),  2)</f>
        <v>0</v>
      </c>
      <c r="I36" s="96">
        <v>0.12</v>
      </c>
      <c r="J36" s="86">
        <f>ROUND(((SUM(BF123:BF139))*I36),  2)</f>
        <v>0</v>
      </c>
      <c r="L36" s="32"/>
    </row>
    <row r="37" spans="2:12" s="1" customFormat="1" ht="14.45" hidden="1" customHeight="1" x14ac:dyDescent="0.2">
      <c r="B37" s="32"/>
      <c r="E37" s="27" t="s">
        <v>46</v>
      </c>
      <c r="F37" s="86">
        <f>ROUND((SUM(BG123:BG139)),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 x14ac:dyDescent="0.2">
      <c r="B38" s="32"/>
      <c r="E38" s="27" t="s">
        <v>47</v>
      </c>
      <c r="F38" s="86">
        <f>ROUND((SUM(BH123:BH139)),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 x14ac:dyDescent="0.2">
      <c r="B39" s="32"/>
      <c r="E39" s="27" t="s">
        <v>48</v>
      </c>
      <c r="F39" s="86">
        <f>ROUND((SUM(BI123:BI139)),  2)</f>
        <v>0</v>
      </c>
      <c r="I39" s="96">
        <v>0</v>
      </c>
      <c r="J39" s="86">
        <f>0</f>
        <v>0</v>
      </c>
      <c r="L39" s="32"/>
    </row>
    <row r="40" spans="2:12" s="1" customFormat="1" ht="6.95" customHeight="1" x14ac:dyDescent="0.2">
      <c r="B40" s="32"/>
      <c r="L40" s="32"/>
    </row>
    <row r="41" spans="2:12" s="1" customFormat="1" ht="25.35" customHeight="1" x14ac:dyDescent="0.2">
      <c r="B41" s="32"/>
      <c r="C41" s="97"/>
      <c r="D41" s="98" t="s">
        <v>49</v>
      </c>
      <c r="E41" s="57"/>
      <c r="F41" s="57"/>
      <c r="G41" s="99" t="s">
        <v>50</v>
      </c>
      <c r="H41" s="100" t="s">
        <v>51</v>
      </c>
      <c r="I41" s="57"/>
      <c r="J41" s="101">
        <f>SUM(J32:J39)</f>
        <v>0</v>
      </c>
      <c r="K41" s="102"/>
      <c r="L41" s="32"/>
    </row>
    <row r="42" spans="2:12" s="1" customFormat="1" ht="14.45" customHeight="1" x14ac:dyDescent="0.2">
      <c r="B42" s="32"/>
      <c r="L42" s="32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54</v>
      </c>
      <c r="E61" s="34"/>
      <c r="F61" s="103" t="s">
        <v>55</v>
      </c>
      <c r="G61" s="43" t="s">
        <v>54</v>
      </c>
      <c r="H61" s="34"/>
      <c r="I61" s="34"/>
      <c r="J61" s="104" t="s">
        <v>55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54</v>
      </c>
      <c r="E76" s="34"/>
      <c r="F76" s="103" t="s">
        <v>55</v>
      </c>
      <c r="G76" s="43" t="s">
        <v>54</v>
      </c>
      <c r="H76" s="34"/>
      <c r="I76" s="34"/>
      <c r="J76" s="104" t="s">
        <v>55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116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16</v>
      </c>
      <c r="L84" s="32"/>
    </row>
    <row r="85" spans="2:12" s="1" customFormat="1" ht="16.5" customHeight="1" x14ac:dyDescent="0.2">
      <c r="B85" s="32"/>
      <c r="E85" s="243" t="str">
        <f>E7</f>
        <v>REGENERACE PANELOVÉHO SÍDLIŠTĚ DUBINA – LOKALITA 3B</v>
      </c>
      <c r="F85" s="244"/>
      <c r="G85" s="244"/>
      <c r="H85" s="244"/>
      <c r="L85" s="32"/>
    </row>
    <row r="86" spans="2:12" ht="12" customHeight="1" x14ac:dyDescent="0.2">
      <c r="B86" s="20"/>
      <c r="C86" s="27" t="s">
        <v>113</v>
      </c>
      <c r="L86" s="20"/>
    </row>
    <row r="87" spans="2:12" s="1" customFormat="1" ht="16.5" customHeight="1" x14ac:dyDescent="0.2">
      <c r="B87" s="32"/>
      <c r="E87" s="243" t="s">
        <v>1132</v>
      </c>
      <c r="F87" s="245"/>
      <c r="G87" s="245"/>
      <c r="H87" s="245"/>
      <c r="L87" s="32"/>
    </row>
    <row r="88" spans="2:12" s="1" customFormat="1" ht="12" customHeight="1" x14ac:dyDescent="0.2">
      <c r="B88" s="32"/>
      <c r="C88" s="27" t="s">
        <v>1133</v>
      </c>
      <c r="L88" s="32"/>
    </row>
    <row r="89" spans="2:12" s="1" customFormat="1" ht="16.5" customHeight="1" x14ac:dyDescent="0.2">
      <c r="B89" s="32"/>
      <c r="E89" s="201" t="str">
        <f>E11</f>
        <v>SO 801.1 - Kácení</v>
      </c>
      <c r="F89" s="245"/>
      <c r="G89" s="245"/>
      <c r="H89" s="245"/>
      <c r="L89" s="32"/>
    </row>
    <row r="90" spans="2:12" s="1" customFormat="1" ht="6.95" customHeight="1" x14ac:dyDescent="0.2">
      <c r="B90" s="32"/>
      <c r="L90" s="32"/>
    </row>
    <row r="91" spans="2:12" s="1" customFormat="1" ht="12" customHeight="1" x14ac:dyDescent="0.2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1. 6. 2024</v>
      </c>
      <c r="L91" s="32"/>
    </row>
    <row r="92" spans="2:12" s="1" customFormat="1" ht="6.95" customHeight="1" x14ac:dyDescent="0.2">
      <c r="B92" s="32"/>
      <c r="L92" s="32"/>
    </row>
    <row r="93" spans="2:12" s="1" customFormat="1" ht="40.15" customHeight="1" x14ac:dyDescent="0.2">
      <c r="B93" s="32"/>
      <c r="C93" s="27" t="s">
        <v>24</v>
      </c>
      <c r="F93" s="25" t="str">
        <f>E17</f>
        <v>Statutární město Pardubice - MO III</v>
      </c>
      <c r="I93" s="27" t="s">
        <v>31</v>
      </c>
      <c r="J93" s="30" t="str">
        <f>E23</f>
        <v>PRODIN a.s., K Vápence 2745, 530 02 Pardubice</v>
      </c>
      <c r="L93" s="32"/>
    </row>
    <row r="94" spans="2:12" s="1" customFormat="1" ht="15.2" customHeight="1" x14ac:dyDescent="0.2">
      <c r="B94" s="32"/>
      <c r="C94" s="27" t="s">
        <v>29</v>
      </c>
      <c r="F94" s="25" t="str">
        <f>IF(E20="","",E20)</f>
        <v>Vyplň údaj</v>
      </c>
      <c r="I94" s="27" t="s">
        <v>36</v>
      </c>
      <c r="J94" s="30" t="str">
        <f>E26</f>
        <v>Jana Förstlová</v>
      </c>
      <c r="L94" s="32"/>
    </row>
    <row r="95" spans="2:12" s="1" customFormat="1" ht="10.35" customHeight="1" x14ac:dyDescent="0.2">
      <c r="B95" s="32"/>
      <c r="L95" s="32"/>
    </row>
    <row r="96" spans="2:12" s="1" customFormat="1" ht="29.25" customHeight="1" x14ac:dyDescent="0.2">
      <c r="B96" s="32"/>
      <c r="C96" s="105" t="s">
        <v>117</v>
      </c>
      <c r="D96" s="97"/>
      <c r="E96" s="97"/>
      <c r="F96" s="97"/>
      <c r="G96" s="97"/>
      <c r="H96" s="97"/>
      <c r="I96" s="97"/>
      <c r="J96" s="106" t="s">
        <v>118</v>
      </c>
      <c r="K96" s="97"/>
      <c r="L96" s="32"/>
    </row>
    <row r="97" spans="2:47" s="1" customFormat="1" ht="10.35" customHeight="1" x14ac:dyDescent="0.2">
      <c r="B97" s="32"/>
      <c r="L97" s="32"/>
    </row>
    <row r="98" spans="2:47" s="1" customFormat="1" ht="22.9" customHeight="1" x14ac:dyDescent="0.2">
      <c r="B98" s="32"/>
      <c r="C98" s="107" t="s">
        <v>119</v>
      </c>
      <c r="J98" s="66">
        <f>J123</f>
        <v>0</v>
      </c>
      <c r="L98" s="32"/>
      <c r="AU98" s="17" t="s">
        <v>120</v>
      </c>
    </row>
    <row r="99" spans="2:47" s="8" customFormat="1" ht="24.95" customHeight="1" x14ac:dyDescent="0.2">
      <c r="B99" s="108"/>
      <c r="D99" s="109" t="s">
        <v>1136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8" customFormat="1" ht="24.95" customHeight="1" x14ac:dyDescent="0.2">
      <c r="B100" s="108"/>
      <c r="D100" s="109" t="s">
        <v>1137</v>
      </c>
      <c r="E100" s="110"/>
      <c r="F100" s="110"/>
      <c r="G100" s="110"/>
      <c r="H100" s="110"/>
      <c r="I100" s="110"/>
      <c r="J100" s="111">
        <f>J125</f>
        <v>0</v>
      </c>
      <c r="L100" s="108"/>
    </row>
    <row r="101" spans="2:47" s="8" customFormat="1" ht="24.95" customHeight="1" x14ac:dyDescent="0.2">
      <c r="B101" s="108"/>
      <c r="D101" s="109" t="s">
        <v>1138</v>
      </c>
      <c r="E101" s="110"/>
      <c r="F101" s="110"/>
      <c r="G101" s="110"/>
      <c r="H101" s="110"/>
      <c r="I101" s="110"/>
      <c r="J101" s="111">
        <f>J137</f>
        <v>0</v>
      </c>
      <c r="L101" s="108"/>
    </row>
    <row r="102" spans="2:47" s="1" customFormat="1" ht="21.75" customHeight="1" x14ac:dyDescent="0.2">
      <c r="B102" s="32"/>
      <c r="L102" s="32"/>
    </row>
    <row r="103" spans="2:47" s="1" customFormat="1" ht="6.95" customHeight="1" x14ac:dyDescent="0.2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 x14ac:dyDescent="0.2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 x14ac:dyDescent="0.2">
      <c r="B108" s="32"/>
      <c r="C108" s="21" t="s">
        <v>125</v>
      </c>
      <c r="L108" s="32"/>
    </row>
    <row r="109" spans="2:47" s="1" customFormat="1" ht="6.95" customHeight="1" x14ac:dyDescent="0.2">
      <c r="B109" s="32"/>
      <c r="L109" s="32"/>
    </row>
    <row r="110" spans="2:47" s="1" customFormat="1" ht="12" customHeight="1" x14ac:dyDescent="0.2">
      <c r="B110" s="32"/>
      <c r="C110" s="27" t="s">
        <v>16</v>
      </c>
      <c r="L110" s="32"/>
    </row>
    <row r="111" spans="2:47" s="1" customFormat="1" ht="16.5" customHeight="1" x14ac:dyDescent="0.2">
      <c r="B111" s="32"/>
      <c r="E111" s="243" t="str">
        <f>E7</f>
        <v>REGENERACE PANELOVÉHO SÍDLIŠTĚ DUBINA – LOKALITA 3B</v>
      </c>
      <c r="F111" s="244"/>
      <c r="G111" s="244"/>
      <c r="H111" s="244"/>
      <c r="L111" s="32"/>
    </row>
    <row r="112" spans="2:47" ht="12" customHeight="1" x14ac:dyDescent="0.2">
      <c r="B112" s="20"/>
      <c r="C112" s="27" t="s">
        <v>113</v>
      </c>
      <c r="L112" s="20"/>
    </row>
    <row r="113" spans="2:65" s="1" customFormat="1" ht="16.5" customHeight="1" x14ac:dyDescent="0.2">
      <c r="B113" s="32"/>
      <c r="E113" s="243" t="s">
        <v>1132</v>
      </c>
      <c r="F113" s="245"/>
      <c r="G113" s="245"/>
      <c r="H113" s="245"/>
      <c r="L113" s="32"/>
    </row>
    <row r="114" spans="2:65" s="1" customFormat="1" ht="12" customHeight="1" x14ac:dyDescent="0.2">
      <c r="B114" s="32"/>
      <c r="C114" s="27" t="s">
        <v>1133</v>
      </c>
      <c r="L114" s="32"/>
    </row>
    <row r="115" spans="2:65" s="1" customFormat="1" ht="16.5" customHeight="1" x14ac:dyDescent="0.2">
      <c r="B115" s="32"/>
      <c r="E115" s="201" t="str">
        <f>E11</f>
        <v>SO 801.1 - Kácení</v>
      </c>
      <c r="F115" s="245"/>
      <c r="G115" s="245"/>
      <c r="H115" s="245"/>
      <c r="L115" s="32"/>
    </row>
    <row r="116" spans="2:65" s="1" customFormat="1" ht="6.95" customHeight="1" x14ac:dyDescent="0.2">
      <c r="B116" s="32"/>
      <c r="L116" s="32"/>
    </row>
    <row r="117" spans="2:65" s="1" customFormat="1" ht="12" customHeight="1" x14ac:dyDescent="0.2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1. 6. 2024</v>
      </c>
      <c r="L117" s="32"/>
    </row>
    <row r="118" spans="2:65" s="1" customFormat="1" ht="6.95" customHeight="1" x14ac:dyDescent="0.2">
      <c r="B118" s="32"/>
      <c r="L118" s="32"/>
    </row>
    <row r="119" spans="2:65" s="1" customFormat="1" ht="40.15" customHeight="1" x14ac:dyDescent="0.2">
      <c r="B119" s="32"/>
      <c r="C119" s="27" t="s">
        <v>24</v>
      </c>
      <c r="F119" s="25" t="str">
        <f>E17</f>
        <v>Statutární město Pardubice - MO III</v>
      </c>
      <c r="I119" s="27" t="s">
        <v>31</v>
      </c>
      <c r="J119" s="30" t="str">
        <f>E23</f>
        <v>PRODIN a.s., K Vápence 2745, 530 02 Pardubice</v>
      </c>
      <c r="L119" s="32"/>
    </row>
    <row r="120" spans="2:65" s="1" customFormat="1" ht="15.2" customHeight="1" x14ac:dyDescent="0.2">
      <c r="B120" s="32"/>
      <c r="C120" s="27" t="s">
        <v>29</v>
      </c>
      <c r="F120" s="25" t="str">
        <f>IF(E20="","",E20)</f>
        <v>Vyplň údaj</v>
      </c>
      <c r="I120" s="27" t="s">
        <v>36</v>
      </c>
      <c r="J120" s="30" t="str">
        <f>E26</f>
        <v>Jana Förstlová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6"/>
      <c r="C122" s="117" t="s">
        <v>126</v>
      </c>
      <c r="D122" s="118" t="s">
        <v>64</v>
      </c>
      <c r="E122" s="118" t="s">
        <v>60</v>
      </c>
      <c r="F122" s="118" t="s">
        <v>61</v>
      </c>
      <c r="G122" s="118" t="s">
        <v>127</v>
      </c>
      <c r="H122" s="118" t="s">
        <v>128</v>
      </c>
      <c r="I122" s="118" t="s">
        <v>129</v>
      </c>
      <c r="J122" s="118" t="s">
        <v>118</v>
      </c>
      <c r="K122" s="119" t="s">
        <v>130</v>
      </c>
      <c r="L122" s="116"/>
      <c r="M122" s="59" t="s">
        <v>1</v>
      </c>
      <c r="N122" s="60" t="s">
        <v>43</v>
      </c>
      <c r="O122" s="60" t="s">
        <v>131</v>
      </c>
      <c r="P122" s="60" t="s">
        <v>132</v>
      </c>
      <c r="Q122" s="60" t="s">
        <v>133</v>
      </c>
      <c r="R122" s="60" t="s">
        <v>134</v>
      </c>
      <c r="S122" s="60" t="s">
        <v>135</v>
      </c>
      <c r="T122" s="61" t="s">
        <v>136</v>
      </c>
    </row>
    <row r="123" spans="2:65" s="1" customFormat="1" ht="22.9" customHeight="1" x14ac:dyDescent="0.25">
      <c r="B123" s="32"/>
      <c r="C123" s="64" t="s">
        <v>137</v>
      </c>
      <c r="J123" s="120">
        <f>BK123</f>
        <v>0</v>
      </c>
      <c r="L123" s="32"/>
      <c r="M123" s="62"/>
      <c r="N123" s="53"/>
      <c r="O123" s="53"/>
      <c r="P123" s="121">
        <f>P124+P125+P137</f>
        <v>0</v>
      </c>
      <c r="Q123" s="53"/>
      <c r="R123" s="121">
        <f>R124+R125+R137</f>
        <v>0</v>
      </c>
      <c r="S123" s="53"/>
      <c r="T123" s="122">
        <f>T124+T125+T137</f>
        <v>0</v>
      </c>
      <c r="AT123" s="17" t="s">
        <v>78</v>
      </c>
      <c r="AU123" s="17" t="s">
        <v>120</v>
      </c>
      <c r="BK123" s="123">
        <f>BK124+BK125+BK137</f>
        <v>0</v>
      </c>
    </row>
    <row r="124" spans="2:65" s="11" customFormat="1" ht="25.9" customHeight="1" x14ac:dyDescent="0.2">
      <c r="B124" s="124"/>
      <c r="D124" s="125" t="s">
        <v>78</v>
      </c>
      <c r="E124" s="126" t="s">
        <v>1139</v>
      </c>
      <c r="F124" s="126" t="s">
        <v>1</v>
      </c>
      <c r="I124" s="127"/>
      <c r="J124" s="128">
        <f>BK124</f>
        <v>0</v>
      </c>
      <c r="L124" s="124"/>
      <c r="M124" s="129"/>
      <c r="P124" s="130">
        <v>0</v>
      </c>
      <c r="R124" s="130">
        <v>0</v>
      </c>
      <c r="T124" s="131">
        <v>0</v>
      </c>
      <c r="AR124" s="125" t="s">
        <v>87</v>
      </c>
      <c r="AT124" s="132" t="s">
        <v>78</v>
      </c>
      <c r="AU124" s="132" t="s">
        <v>79</v>
      </c>
      <c r="AY124" s="125" t="s">
        <v>141</v>
      </c>
      <c r="BK124" s="133">
        <v>0</v>
      </c>
    </row>
    <row r="125" spans="2:65" s="11" customFormat="1" ht="25.9" customHeight="1" x14ac:dyDescent="0.2">
      <c r="B125" s="124"/>
      <c r="D125" s="125" t="s">
        <v>78</v>
      </c>
      <c r="E125" s="126" t="s">
        <v>1140</v>
      </c>
      <c r="F125" s="126" t="s">
        <v>1140</v>
      </c>
      <c r="I125" s="127"/>
      <c r="J125" s="128">
        <f>BK125</f>
        <v>0</v>
      </c>
      <c r="L125" s="124"/>
      <c r="M125" s="129"/>
      <c r="P125" s="130">
        <f>SUM(P126:P136)</f>
        <v>0</v>
      </c>
      <c r="R125" s="130">
        <f>SUM(R126:R136)</f>
        <v>0</v>
      </c>
      <c r="T125" s="131">
        <f>SUM(T126:T136)</f>
        <v>0</v>
      </c>
      <c r="AR125" s="125" t="s">
        <v>87</v>
      </c>
      <c r="AT125" s="132" t="s">
        <v>78</v>
      </c>
      <c r="AU125" s="132" t="s">
        <v>79</v>
      </c>
      <c r="AY125" s="125" t="s">
        <v>141</v>
      </c>
      <c r="BK125" s="133">
        <f>SUM(BK126:BK136)</f>
        <v>0</v>
      </c>
    </row>
    <row r="126" spans="2:65" s="1" customFormat="1" ht="33" customHeight="1" x14ac:dyDescent="0.2">
      <c r="B126" s="32"/>
      <c r="C126" s="136" t="s">
        <v>87</v>
      </c>
      <c r="D126" s="136" t="s">
        <v>144</v>
      </c>
      <c r="E126" s="137" t="s">
        <v>1141</v>
      </c>
      <c r="F126" s="138" t="s">
        <v>1142</v>
      </c>
      <c r="G126" s="139" t="s">
        <v>1143</v>
      </c>
      <c r="H126" s="140">
        <v>2</v>
      </c>
      <c r="I126" s="141"/>
      <c r="J126" s="142">
        <f t="shared" ref="J126:J136" si="0">ROUND(I126*H126,2)</f>
        <v>0</v>
      </c>
      <c r="K126" s="138" t="s">
        <v>1</v>
      </c>
      <c r="L126" s="32"/>
      <c r="M126" s="143" t="s">
        <v>1</v>
      </c>
      <c r="N126" s="144" t="s">
        <v>44</v>
      </c>
      <c r="P126" s="145">
        <f t="shared" ref="P126:P136" si="1">O126*H126</f>
        <v>0</v>
      </c>
      <c r="Q126" s="145">
        <v>0</v>
      </c>
      <c r="R126" s="145">
        <f t="shared" ref="R126:R136" si="2">Q126*H126</f>
        <v>0</v>
      </c>
      <c r="S126" s="145">
        <v>0</v>
      </c>
      <c r="T126" s="146">
        <f t="shared" ref="T126:T136" si="3">S126*H126</f>
        <v>0</v>
      </c>
      <c r="AR126" s="147" t="s">
        <v>158</v>
      </c>
      <c r="AT126" s="147" t="s">
        <v>144</v>
      </c>
      <c r="AU126" s="147" t="s">
        <v>87</v>
      </c>
      <c r="AY126" s="17" t="s">
        <v>141</v>
      </c>
      <c r="BE126" s="148">
        <f t="shared" ref="BE126:BE136" si="4">IF(N126="základní",J126,0)</f>
        <v>0</v>
      </c>
      <c r="BF126" s="148">
        <f t="shared" ref="BF126:BF136" si="5">IF(N126="snížená",J126,0)</f>
        <v>0</v>
      </c>
      <c r="BG126" s="148">
        <f t="shared" ref="BG126:BG136" si="6">IF(N126="zákl. přenesená",J126,0)</f>
        <v>0</v>
      </c>
      <c r="BH126" s="148">
        <f t="shared" ref="BH126:BH136" si="7">IF(N126="sníž. přenesená",J126,0)</f>
        <v>0</v>
      </c>
      <c r="BI126" s="148">
        <f t="shared" ref="BI126:BI136" si="8">IF(N126="nulová",J126,0)</f>
        <v>0</v>
      </c>
      <c r="BJ126" s="17" t="s">
        <v>87</v>
      </c>
      <c r="BK126" s="148">
        <f t="shared" ref="BK126:BK136" si="9">ROUND(I126*H126,2)</f>
        <v>0</v>
      </c>
      <c r="BL126" s="17" t="s">
        <v>158</v>
      </c>
      <c r="BM126" s="147" t="s">
        <v>89</v>
      </c>
    </row>
    <row r="127" spans="2:65" s="1" customFormat="1" ht="33" customHeight="1" x14ac:dyDescent="0.2">
      <c r="B127" s="32"/>
      <c r="C127" s="136" t="s">
        <v>89</v>
      </c>
      <c r="D127" s="136" t="s">
        <v>144</v>
      </c>
      <c r="E127" s="137" t="s">
        <v>1144</v>
      </c>
      <c r="F127" s="138" t="s">
        <v>1145</v>
      </c>
      <c r="G127" s="139" t="s">
        <v>1143</v>
      </c>
      <c r="H127" s="140">
        <v>4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44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158</v>
      </c>
      <c r="AT127" s="147" t="s">
        <v>144</v>
      </c>
      <c r="AU127" s="147" t="s">
        <v>87</v>
      </c>
      <c r="AY127" s="17" t="s">
        <v>141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87</v>
      </c>
      <c r="BK127" s="148">
        <f t="shared" si="9"/>
        <v>0</v>
      </c>
      <c r="BL127" s="17" t="s">
        <v>158</v>
      </c>
      <c r="BM127" s="147" t="s">
        <v>158</v>
      </c>
    </row>
    <row r="128" spans="2:65" s="1" customFormat="1" ht="33" customHeight="1" x14ac:dyDescent="0.2">
      <c r="B128" s="32"/>
      <c r="C128" s="136" t="s">
        <v>154</v>
      </c>
      <c r="D128" s="136" t="s">
        <v>144</v>
      </c>
      <c r="E128" s="137" t="s">
        <v>1146</v>
      </c>
      <c r="F128" s="138" t="s">
        <v>1147</v>
      </c>
      <c r="G128" s="139" t="s">
        <v>1143</v>
      </c>
      <c r="H128" s="140">
        <v>3</v>
      </c>
      <c r="I128" s="141"/>
      <c r="J128" s="142">
        <f t="shared" si="0"/>
        <v>0</v>
      </c>
      <c r="K128" s="138" t="s">
        <v>1</v>
      </c>
      <c r="L128" s="32"/>
      <c r="M128" s="143" t="s">
        <v>1</v>
      </c>
      <c r="N128" s="144" t="s">
        <v>44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158</v>
      </c>
      <c r="AT128" s="147" t="s">
        <v>144</v>
      </c>
      <c r="AU128" s="147" t="s">
        <v>87</v>
      </c>
      <c r="AY128" s="17" t="s">
        <v>141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87</v>
      </c>
      <c r="BK128" s="148">
        <f t="shared" si="9"/>
        <v>0</v>
      </c>
      <c r="BL128" s="17" t="s">
        <v>158</v>
      </c>
      <c r="BM128" s="147" t="s">
        <v>167</v>
      </c>
    </row>
    <row r="129" spans="2:65" s="1" customFormat="1" ht="16.5" customHeight="1" x14ac:dyDescent="0.2">
      <c r="B129" s="32"/>
      <c r="C129" s="136" t="s">
        <v>158</v>
      </c>
      <c r="D129" s="136" t="s">
        <v>144</v>
      </c>
      <c r="E129" s="137" t="s">
        <v>1148</v>
      </c>
      <c r="F129" s="138" t="s">
        <v>1149</v>
      </c>
      <c r="G129" s="139" t="s">
        <v>1143</v>
      </c>
      <c r="H129" s="140">
        <v>2</v>
      </c>
      <c r="I129" s="141"/>
      <c r="J129" s="142">
        <f t="shared" si="0"/>
        <v>0</v>
      </c>
      <c r="K129" s="138" t="s">
        <v>1</v>
      </c>
      <c r="L129" s="32"/>
      <c r="M129" s="143" t="s">
        <v>1</v>
      </c>
      <c r="N129" s="144" t="s">
        <v>44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158</v>
      </c>
      <c r="AT129" s="147" t="s">
        <v>144</v>
      </c>
      <c r="AU129" s="147" t="s">
        <v>87</v>
      </c>
      <c r="AY129" s="17" t="s">
        <v>141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7" t="s">
        <v>87</v>
      </c>
      <c r="BK129" s="148">
        <f t="shared" si="9"/>
        <v>0</v>
      </c>
      <c r="BL129" s="17" t="s">
        <v>158</v>
      </c>
      <c r="BM129" s="147" t="s">
        <v>179</v>
      </c>
    </row>
    <row r="130" spans="2:65" s="1" customFormat="1" ht="16.5" customHeight="1" x14ac:dyDescent="0.2">
      <c r="B130" s="32"/>
      <c r="C130" s="136" t="s">
        <v>140</v>
      </c>
      <c r="D130" s="136" t="s">
        <v>144</v>
      </c>
      <c r="E130" s="137" t="s">
        <v>1150</v>
      </c>
      <c r="F130" s="138" t="s">
        <v>1151</v>
      </c>
      <c r="G130" s="139" t="s">
        <v>1143</v>
      </c>
      <c r="H130" s="140">
        <v>4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44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158</v>
      </c>
      <c r="AT130" s="147" t="s">
        <v>144</v>
      </c>
      <c r="AU130" s="147" t="s">
        <v>87</v>
      </c>
      <c r="AY130" s="17" t="s">
        <v>141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87</v>
      </c>
      <c r="BK130" s="148">
        <f t="shared" si="9"/>
        <v>0</v>
      </c>
      <c r="BL130" s="17" t="s">
        <v>158</v>
      </c>
      <c r="BM130" s="147" t="s">
        <v>253</v>
      </c>
    </row>
    <row r="131" spans="2:65" s="1" customFormat="1" ht="16.5" customHeight="1" x14ac:dyDescent="0.2">
      <c r="B131" s="32"/>
      <c r="C131" s="136" t="s">
        <v>167</v>
      </c>
      <c r="D131" s="136" t="s">
        <v>144</v>
      </c>
      <c r="E131" s="137" t="s">
        <v>1152</v>
      </c>
      <c r="F131" s="138" t="s">
        <v>1153</v>
      </c>
      <c r="G131" s="139" t="s">
        <v>1143</v>
      </c>
      <c r="H131" s="140">
        <v>3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44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158</v>
      </c>
      <c r="AT131" s="147" t="s">
        <v>144</v>
      </c>
      <c r="AU131" s="147" t="s">
        <v>87</v>
      </c>
      <c r="AY131" s="17" t="s">
        <v>141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87</v>
      </c>
      <c r="BK131" s="148">
        <f t="shared" si="9"/>
        <v>0</v>
      </c>
      <c r="BL131" s="17" t="s">
        <v>158</v>
      </c>
      <c r="BM131" s="147" t="s">
        <v>8</v>
      </c>
    </row>
    <row r="132" spans="2:65" s="1" customFormat="1" ht="21.75" customHeight="1" x14ac:dyDescent="0.2">
      <c r="B132" s="32"/>
      <c r="C132" s="136" t="s">
        <v>174</v>
      </c>
      <c r="D132" s="136" t="s">
        <v>144</v>
      </c>
      <c r="E132" s="137" t="s">
        <v>1154</v>
      </c>
      <c r="F132" s="138" t="s">
        <v>1155</v>
      </c>
      <c r="G132" s="139" t="s">
        <v>1143</v>
      </c>
      <c r="H132" s="140">
        <v>2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44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158</v>
      </c>
      <c r="AT132" s="147" t="s">
        <v>144</v>
      </c>
      <c r="AU132" s="147" t="s">
        <v>87</v>
      </c>
      <c r="AY132" s="17" t="s">
        <v>141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87</v>
      </c>
      <c r="BK132" s="148">
        <f t="shared" si="9"/>
        <v>0</v>
      </c>
      <c r="BL132" s="17" t="s">
        <v>158</v>
      </c>
      <c r="BM132" s="147" t="s">
        <v>279</v>
      </c>
    </row>
    <row r="133" spans="2:65" s="1" customFormat="1" ht="21.75" customHeight="1" x14ac:dyDescent="0.2">
      <c r="B133" s="32"/>
      <c r="C133" s="136" t="s">
        <v>179</v>
      </c>
      <c r="D133" s="136" t="s">
        <v>144</v>
      </c>
      <c r="E133" s="137" t="s">
        <v>1156</v>
      </c>
      <c r="F133" s="138" t="s">
        <v>1157</v>
      </c>
      <c r="G133" s="139" t="s">
        <v>1143</v>
      </c>
      <c r="H133" s="140">
        <v>4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44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158</v>
      </c>
      <c r="AT133" s="147" t="s">
        <v>144</v>
      </c>
      <c r="AU133" s="147" t="s">
        <v>87</v>
      </c>
      <c r="AY133" s="17" t="s">
        <v>141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87</v>
      </c>
      <c r="BK133" s="148">
        <f t="shared" si="9"/>
        <v>0</v>
      </c>
      <c r="BL133" s="17" t="s">
        <v>158</v>
      </c>
      <c r="BM133" s="147" t="s">
        <v>295</v>
      </c>
    </row>
    <row r="134" spans="2:65" s="1" customFormat="1" ht="21.75" customHeight="1" x14ac:dyDescent="0.2">
      <c r="B134" s="32"/>
      <c r="C134" s="136" t="s">
        <v>186</v>
      </c>
      <c r="D134" s="136" t="s">
        <v>144</v>
      </c>
      <c r="E134" s="137" t="s">
        <v>1158</v>
      </c>
      <c r="F134" s="138" t="s">
        <v>1159</v>
      </c>
      <c r="G134" s="139" t="s">
        <v>1143</v>
      </c>
      <c r="H134" s="140">
        <v>3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44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158</v>
      </c>
      <c r="AT134" s="147" t="s">
        <v>144</v>
      </c>
      <c r="AU134" s="147" t="s">
        <v>87</v>
      </c>
      <c r="AY134" s="17" t="s">
        <v>141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87</v>
      </c>
      <c r="BK134" s="148">
        <f t="shared" si="9"/>
        <v>0</v>
      </c>
      <c r="BL134" s="17" t="s">
        <v>158</v>
      </c>
      <c r="BM134" s="147" t="s">
        <v>310</v>
      </c>
    </row>
    <row r="135" spans="2:65" s="1" customFormat="1" ht="37.9" customHeight="1" x14ac:dyDescent="0.2">
      <c r="B135" s="32"/>
      <c r="C135" s="136" t="s">
        <v>253</v>
      </c>
      <c r="D135" s="136" t="s">
        <v>144</v>
      </c>
      <c r="E135" s="137" t="s">
        <v>1160</v>
      </c>
      <c r="F135" s="138" t="s">
        <v>1161</v>
      </c>
      <c r="G135" s="139" t="s">
        <v>209</v>
      </c>
      <c r="H135" s="140">
        <v>61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44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158</v>
      </c>
      <c r="AT135" s="147" t="s">
        <v>144</v>
      </c>
      <c r="AU135" s="147" t="s">
        <v>87</v>
      </c>
      <c r="AY135" s="17" t="s">
        <v>141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87</v>
      </c>
      <c r="BK135" s="148">
        <f t="shared" si="9"/>
        <v>0</v>
      </c>
      <c r="BL135" s="17" t="s">
        <v>158</v>
      </c>
      <c r="BM135" s="147" t="s">
        <v>319</v>
      </c>
    </row>
    <row r="136" spans="2:65" s="1" customFormat="1" ht="24.2" customHeight="1" x14ac:dyDescent="0.2">
      <c r="B136" s="32"/>
      <c r="C136" s="136" t="s">
        <v>258</v>
      </c>
      <c r="D136" s="136" t="s">
        <v>144</v>
      </c>
      <c r="E136" s="137" t="s">
        <v>1162</v>
      </c>
      <c r="F136" s="138" t="s">
        <v>1163</v>
      </c>
      <c r="G136" s="139" t="s">
        <v>1164</v>
      </c>
      <c r="H136" s="140">
        <v>1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44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158</v>
      </c>
      <c r="AT136" s="147" t="s">
        <v>144</v>
      </c>
      <c r="AU136" s="147" t="s">
        <v>87</v>
      </c>
      <c r="AY136" s="17" t="s">
        <v>141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87</v>
      </c>
      <c r="BK136" s="148">
        <f t="shared" si="9"/>
        <v>0</v>
      </c>
      <c r="BL136" s="17" t="s">
        <v>158</v>
      </c>
      <c r="BM136" s="147" t="s">
        <v>332</v>
      </c>
    </row>
    <row r="137" spans="2:65" s="11" customFormat="1" ht="25.9" customHeight="1" x14ac:dyDescent="0.2">
      <c r="B137" s="124"/>
      <c r="D137" s="125" t="s">
        <v>78</v>
      </c>
      <c r="E137" s="126" t="s">
        <v>1165</v>
      </c>
      <c r="F137" s="126" t="s">
        <v>1165</v>
      </c>
      <c r="I137" s="127"/>
      <c r="J137" s="128">
        <f>BK137</f>
        <v>0</v>
      </c>
      <c r="L137" s="124"/>
      <c r="M137" s="129"/>
      <c r="P137" s="130">
        <f>SUM(P138:P139)</f>
        <v>0</v>
      </c>
      <c r="R137" s="130">
        <f>SUM(R138:R139)</f>
        <v>0</v>
      </c>
      <c r="T137" s="131">
        <f>SUM(T138:T139)</f>
        <v>0</v>
      </c>
      <c r="AR137" s="125" t="s">
        <v>87</v>
      </c>
      <c r="AT137" s="132" t="s">
        <v>78</v>
      </c>
      <c r="AU137" s="132" t="s">
        <v>79</v>
      </c>
      <c r="AY137" s="125" t="s">
        <v>141</v>
      </c>
      <c r="BK137" s="133">
        <f>SUM(BK138:BK139)</f>
        <v>0</v>
      </c>
    </row>
    <row r="138" spans="2:65" s="1" customFormat="1" ht="55.5" customHeight="1" x14ac:dyDescent="0.2">
      <c r="B138" s="32"/>
      <c r="C138" s="136" t="s">
        <v>8</v>
      </c>
      <c r="D138" s="136" t="s">
        <v>144</v>
      </c>
      <c r="E138" s="137" t="s">
        <v>1166</v>
      </c>
      <c r="F138" s="138" t="s">
        <v>1167</v>
      </c>
      <c r="G138" s="139" t="s">
        <v>1164</v>
      </c>
      <c r="H138" s="140">
        <v>1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44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158</v>
      </c>
      <c r="AT138" s="147" t="s">
        <v>144</v>
      </c>
      <c r="AU138" s="147" t="s">
        <v>87</v>
      </c>
      <c r="AY138" s="17" t="s">
        <v>141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87</v>
      </c>
      <c r="BK138" s="148">
        <f>ROUND(I138*H138,2)</f>
        <v>0</v>
      </c>
      <c r="BL138" s="17" t="s">
        <v>158</v>
      </c>
      <c r="BM138" s="147" t="s">
        <v>343</v>
      </c>
    </row>
    <row r="139" spans="2:65" s="1" customFormat="1" ht="24" x14ac:dyDescent="0.2">
      <c r="B139" s="32"/>
      <c r="C139" s="136" t="s">
        <v>275</v>
      </c>
      <c r="D139" s="136" t="s">
        <v>144</v>
      </c>
      <c r="E139" s="137" t="s">
        <v>1168</v>
      </c>
      <c r="F139" s="138" t="s">
        <v>1169</v>
      </c>
      <c r="G139" s="139" t="s">
        <v>1164</v>
      </c>
      <c r="H139" s="140">
        <v>1</v>
      </c>
      <c r="I139" s="141"/>
      <c r="J139" s="142">
        <f>ROUND(I139*H139,2)</f>
        <v>0</v>
      </c>
      <c r="K139" s="138" t="s">
        <v>1</v>
      </c>
      <c r="L139" s="32"/>
      <c r="M139" s="193" t="s">
        <v>1</v>
      </c>
      <c r="N139" s="194" t="s">
        <v>44</v>
      </c>
      <c r="O139" s="195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AR139" s="147" t="s">
        <v>158</v>
      </c>
      <c r="AT139" s="147" t="s">
        <v>144</v>
      </c>
      <c r="AU139" s="147" t="s">
        <v>87</v>
      </c>
      <c r="AY139" s="17" t="s">
        <v>141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87</v>
      </c>
      <c r="BK139" s="148">
        <f>ROUND(I139*H139,2)</f>
        <v>0</v>
      </c>
      <c r="BL139" s="17" t="s">
        <v>158</v>
      </c>
      <c r="BM139" s="147" t="s">
        <v>361</v>
      </c>
    </row>
    <row r="140" spans="2:65" s="1" customFormat="1" ht="6.95" customHeight="1" x14ac:dyDescent="0.2">
      <c r="B140" s="44"/>
      <c r="C140" s="45"/>
      <c r="D140" s="45"/>
      <c r="E140" s="45"/>
      <c r="F140" s="45"/>
      <c r="G140" s="45"/>
      <c r="H140" s="45"/>
      <c r="I140" s="45"/>
      <c r="J140" s="45"/>
      <c r="K140" s="45"/>
      <c r="L140" s="32"/>
    </row>
  </sheetData>
  <sheetProtection algorithmName="SHA-512" hashValue="+AyHycQgODJU6zfSgnXbSZ6clO9NGOR8Ix5fLc38GjX7UY5x7u1oHZMo3FXcYBh1VawAzbLnflih/bSdgf+o+A==" saltValue="3CYxyc1ns+BoyBuqMmehkCgFxb0aojjayAP8yQQCcO0Eg6/lar55baylKPGCiAkr+KD/4ejQ8GmQsE/9xL+HFQ==" spinCount="100000" sheet="1" objects="1" scenarios="1" formatColumns="0" formatRows="0" autoFilter="0"/>
  <autoFilter ref="C122:K139" xr:uid="{00000000-0009-0000-0000-000005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84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108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5" customHeight="1" x14ac:dyDescent="0.2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43" t="str">
        <f>'Rekapitulace stavby'!K6</f>
        <v>REGENERACE PANELOVÉHO SÍDLIŠTĚ DUBINA – LOKALITA 3B</v>
      </c>
      <c r="F7" s="244"/>
      <c r="G7" s="244"/>
      <c r="H7" s="244"/>
      <c r="L7" s="20"/>
    </row>
    <row r="8" spans="2:46" ht="12" customHeight="1" x14ac:dyDescent="0.2">
      <c r="B8" s="20"/>
      <c r="D8" s="27" t="s">
        <v>113</v>
      </c>
      <c r="L8" s="20"/>
    </row>
    <row r="9" spans="2:46" s="1" customFormat="1" ht="16.5" customHeight="1" x14ac:dyDescent="0.2">
      <c r="B9" s="32"/>
      <c r="E9" s="243" t="s">
        <v>1132</v>
      </c>
      <c r="F9" s="245"/>
      <c r="G9" s="245"/>
      <c r="H9" s="245"/>
      <c r="L9" s="32"/>
    </row>
    <row r="10" spans="2:46" s="1" customFormat="1" ht="12" customHeight="1" x14ac:dyDescent="0.2">
      <c r="B10" s="32"/>
      <c r="D10" s="27" t="s">
        <v>1133</v>
      </c>
      <c r="L10" s="32"/>
    </row>
    <row r="11" spans="2:46" s="1" customFormat="1" ht="16.5" customHeight="1" x14ac:dyDescent="0.2">
      <c r="B11" s="32"/>
      <c r="E11" s="201" t="s">
        <v>1170</v>
      </c>
      <c r="F11" s="245"/>
      <c r="G11" s="245"/>
      <c r="H11" s="245"/>
      <c r="L11" s="32"/>
    </row>
    <row r="12" spans="2:46" s="1" customFormat="1" ht="11.25" x14ac:dyDescent="0.2">
      <c r="B12" s="32"/>
      <c r="L12" s="32"/>
    </row>
    <row r="13" spans="2:46" s="1" customFormat="1" ht="12" customHeight="1" x14ac:dyDescent="0.2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20</v>
      </c>
      <c r="F14" s="25" t="s">
        <v>1135</v>
      </c>
      <c r="I14" s="27" t="s">
        <v>22</v>
      </c>
      <c r="J14" s="52" t="str">
        <f>'Rekapitulace stavby'!AN8</f>
        <v>1. 6. 2024</v>
      </c>
      <c r="L14" s="32"/>
    </row>
    <row r="15" spans="2:46" s="1" customFormat="1" ht="10.9" customHeight="1" x14ac:dyDescent="0.2">
      <c r="B15" s="32"/>
      <c r="L15" s="32"/>
    </row>
    <row r="16" spans="2:46" s="1" customFormat="1" ht="12" customHeight="1" x14ac:dyDescent="0.2">
      <c r="B16" s="32"/>
      <c r="D16" s="27" t="s">
        <v>24</v>
      </c>
      <c r="I16" s="27" t="s">
        <v>25</v>
      </c>
      <c r="J16" s="25" t="str">
        <f>IF('Rekapitulace stavby'!AN10="","",'Rekapitulace stavby'!AN10)</f>
        <v>00274046</v>
      </c>
      <c r="L16" s="32"/>
    </row>
    <row r="17" spans="2:12" s="1" customFormat="1" ht="18" customHeight="1" x14ac:dyDescent="0.2">
      <c r="B17" s="32"/>
      <c r="E17" s="25" t="str">
        <f>IF('Rekapitulace stavby'!E11="","",'Rekapitulace stavby'!E11)</f>
        <v>Statutární město Pardubice - MO III</v>
      </c>
      <c r="I17" s="27" t="s">
        <v>28</v>
      </c>
      <c r="J17" s="25" t="str">
        <f>IF('Rekapitulace stavby'!AN11="","",'Rekapitulace stavby'!AN11)</f>
        <v/>
      </c>
      <c r="L17" s="32"/>
    </row>
    <row r="18" spans="2:12" s="1" customFormat="1" ht="6.95" customHeight="1" x14ac:dyDescent="0.2">
      <c r="B18" s="32"/>
      <c r="L18" s="32"/>
    </row>
    <row r="19" spans="2:12" s="1" customFormat="1" ht="12" customHeight="1" x14ac:dyDescent="0.2">
      <c r="B19" s="32"/>
      <c r="D19" s="27" t="s">
        <v>29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 x14ac:dyDescent="0.2">
      <c r="B20" s="32"/>
      <c r="E20" s="246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 x14ac:dyDescent="0.2">
      <c r="B21" s="32"/>
      <c r="L21" s="32"/>
    </row>
    <row r="22" spans="2:12" s="1" customFormat="1" ht="12" customHeight="1" x14ac:dyDescent="0.2">
      <c r="B22" s="32"/>
      <c r="D22" s="27" t="s">
        <v>31</v>
      </c>
      <c r="I22" s="27" t="s">
        <v>25</v>
      </c>
      <c r="J22" s="25" t="str">
        <f>IF('Rekapitulace stavby'!AN16="","",'Rekapitulace stavby'!AN16)</f>
        <v>25292161</v>
      </c>
      <c r="L22" s="32"/>
    </row>
    <row r="23" spans="2:12" s="1" customFormat="1" ht="18" customHeight="1" x14ac:dyDescent="0.2">
      <c r="B23" s="32"/>
      <c r="E23" s="25" t="str">
        <f>IF('Rekapitulace stavby'!E17="","",'Rekapitulace stavby'!E17)</f>
        <v>PRODIN a.s., K Vápence 2745, 530 02 Pardubice</v>
      </c>
      <c r="I23" s="27" t="s">
        <v>28</v>
      </c>
      <c r="J23" s="25" t="str">
        <f>IF('Rekapitulace stavby'!AN17="","",'Rekapitulace stavby'!AN17)</f>
        <v>CZ25292161</v>
      </c>
      <c r="L23" s="32"/>
    </row>
    <row r="24" spans="2:12" s="1" customFormat="1" ht="6.95" customHeight="1" x14ac:dyDescent="0.2">
      <c r="B24" s="32"/>
      <c r="L24" s="32"/>
    </row>
    <row r="25" spans="2:12" s="1" customFormat="1" ht="12" customHeight="1" x14ac:dyDescent="0.2">
      <c r="B25" s="32"/>
      <c r="D25" s="27" t="s">
        <v>36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 x14ac:dyDescent="0.2">
      <c r="B26" s="32"/>
      <c r="E26" s="25" t="str">
        <f>IF('Rekapitulace stavby'!E20="","",'Rekapitulace stavby'!E20)</f>
        <v>Jana Förstlová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 x14ac:dyDescent="0.2">
      <c r="B27" s="32"/>
      <c r="L27" s="32"/>
    </row>
    <row r="28" spans="2:12" s="1" customFormat="1" ht="12" customHeight="1" x14ac:dyDescent="0.2">
      <c r="B28" s="32"/>
      <c r="D28" s="27" t="s">
        <v>38</v>
      </c>
      <c r="L28" s="32"/>
    </row>
    <row r="29" spans="2:12" s="7" customFormat="1" ht="16.5" customHeight="1" x14ac:dyDescent="0.2">
      <c r="B29" s="94"/>
      <c r="E29" s="232" t="s">
        <v>1</v>
      </c>
      <c r="F29" s="232"/>
      <c r="G29" s="232"/>
      <c r="H29" s="232"/>
      <c r="L29" s="94"/>
    </row>
    <row r="30" spans="2:12" s="1" customFormat="1" ht="6.95" customHeight="1" x14ac:dyDescent="0.2">
      <c r="B30" s="32"/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 x14ac:dyDescent="0.2">
      <c r="B32" s="32"/>
      <c r="D32" s="95" t="s">
        <v>39</v>
      </c>
      <c r="J32" s="66">
        <f>ROUND(J122, 2)</f>
        <v>0</v>
      </c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 x14ac:dyDescent="0.2">
      <c r="B34" s="32"/>
      <c r="F34" s="35" t="s">
        <v>41</v>
      </c>
      <c r="I34" s="35" t="s">
        <v>40</v>
      </c>
      <c r="J34" s="35" t="s">
        <v>42</v>
      </c>
      <c r="L34" s="32"/>
    </row>
    <row r="35" spans="2:12" s="1" customFormat="1" ht="14.45" customHeight="1" x14ac:dyDescent="0.2">
      <c r="B35" s="32"/>
      <c r="D35" s="55" t="s">
        <v>43</v>
      </c>
      <c r="E35" s="27" t="s">
        <v>44</v>
      </c>
      <c r="F35" s="86">
        <f>ROUND((SUM(BE122:BE183)),  2)</f>
        <v>0</v>
      </c>
      <c r="I35" s="96">
        <v>0.21</v>
      </c>
      <c r="J35" s="86">
        <f>ROUND(((SUM(BE122:BE183))*I35),  2)</f>
        <v>0</v>
      </c>
      <c r="L35" s="32"/>
    </row>
    <row r="36" spans="2:12" s="1" customFormat="1" ht="14.45" customHeight="1" x14ac:dyDescent="0.2">
      <c r="B36" s="32"/>
      <c r="E36" s="27" t="s">
        <v>45</v>
      </c>
      <c r="F36" s="86">
        <f>ROUND((SUM(BF122:BF183)),  2)</f>
        <v>0</v>
      </c>
      <c r="I36" s="96">
        <v>0.12</v>
      </c>
      <c r="J36" s="86">
        <f>ROUND(((SUM(BF122:BF183))*I36),  2)</f>
        <v>0</v>
      </c>
      <c r="L36" s="32"/>
    </row>
    <row r="37" spans="2:12" s="1" customFormat="1" ht="14.45" hidden="1" customHeight="1" x14ac:dyDescent="0.2">
      <c r="B37" s="32"/>
      <c r="E37" s="27" t="s">
        <v>46</v>
      </c>
      <c r="F37" s="86">
        <f>ROUND((SUM(BG122:BG183)),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 x14ac:dyDescent="0.2">
      <c r="B38" s="32"/>
      <c r="E38" s="27" t="s">
        <v>47</v>
      </c>
      <c r="F38" s="86">
        <f>ROUND((SUM(BH122:BH183)),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 x14ac:dyDescent="0.2">
      <c r="B39" s="32"/>
      <c r="E39" s="27" t="s">
        <v>48</v>
      </c>
      <c r="F39" s="86">
        <f>ROUND((SUM(BI122:BI183)),  2)</f>
        <v>0</v>
      </c>
      <c r="I39" s="96">
        <v>0</v>
      </c>
      <c r="J39" s="86">
        <f>0</f>
        <v>0</v>
      </c>
      <c r="L39" s="32"/>
    </row>
    <row r="40" spans="2:12" s="1" customFormat="1" ht="6.95" customHeight="1" x14ac:dyDescent="0.2">
      <c r="B40" s="32"/>
      <c r="L40" s="32"/>
    </row>
    <row r="41" spans="2:12" s="1" customFormat="1" ht="25.35" customHeight="1" x14ac:dyDescent="0.2">
      <c r="B41" s="32"/>
      <c r="C41" s="97"/>
      <c r="D41" s="98" t="s">
        <v>49</v>
      </c>
      <c r="E41" s="57"/>
      <c r="F41" s="57"/>
      <c r="G41" s="99" t="s">
        <v>50</v>
      </c>
      <c r="H41" s="100" t="s">
        <v>51</v>
      </c>
      <c r="I41" s="57"/>
      <c r="J41" s="101">
        <f>SUM(J32:J39)</f>
        <v>0</v>
      </c>
      <c r="K41" s="102"/>
      <c r="L41" s="32"/>
    </row>
    <row r="42" spans="2:12" s="1" customFormat="1" ht="14.45" customHeight="1" x14ac:dyDescent="0.2">
      <c r="B42" s="32"/>
      <c r="L42" s="32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54</v>
      </c>
      <c r="E61" s="34"/>
      <c r="F61" s="103" t="s">
        <v>55</v>
      </c>
      <c r="G61" s="43" t="s">
        <v>54</v>
      </c>
      <c r="H61" s="34"/>
      <c r="I61" s="34"/>
      <c r="J61" s="104" t="s">
        <v>55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54</v>
      </c>
      <c r="E76" s="34"/>
      <c r="F76" s="103" t="s">
        <v>55</v>
      </c>
      <c r="G76" s="43" t="s">
        <v>54</v>
      </c>
      <c r="H76" s="34"/>
      <c r="I76" s="34"/>
      <c r="J76" s="104" t="s">
        <v>55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116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16</v>
      </c>
      <c r="L84" s="32"/>
    </row>
    <row r="85" spans="2:12" s="1" customFormat="1" ht="16.5" customHeight="1" x14ac:dyDescent="0.2">
      <c r="B85" s="32"/>
      <c r="E85" s="243" t="str">
        <f>E7</f>
        <v>REGENERACE PANELOVÉHO SÍDLIŠTĚ DUBINA – LOKALITA 3B</v>
      </c>
      <c r="F85" s="244"/>
      <c r="G85" s="244"/>
      <c r="H85" s="244"/>
      <c r="L85" s="32"/>
    </row>
    <row r="86" spans="2:12" ht="12" customHeight="1" x14ac:dyDescent="0.2">
      <c r="B86" s="20"/>
      <c r="C86" s="27" t="s">
        <v>113</v>
      </c>
      <c r="L86" s="20"/>
    </row>
    <row r="87" spans="2:12" s="1" customFormat="1" ht="16.5" customHeight="1" x14ac:dyDescent="0.2">
      <c r="B87" s="32"/>
      <c r="E87" s="243" t="s">
        <v>1132</v>
      </c>
      <c r="F87" s="245"/>
      <c r="G87" s="245"/>
      <c r="H87" s="245"/>
      <c r="L87" s="32"/>
    </row>
    <row r="88" spans="2:12" s="1" customFormat="1" ht="12" customHeight="1" x14ac:dyDescent="0.2">
      <c r="B88" s="32"/>
      <c r="C88" s="27" t="s">
        <v>1133</v>
      </c>
      <c r="L88" s="32"/>
    </row>
    <row r="89" spans="2:12" s="1" customFormat="1" ht="16.5" customHeight="1" x14ac:dyDescent="0.2">
      <c r="B89" s="32"/>
      <c r="E89" s="201" t="str">
        <f>E11</f>
        <v>SO 801.2 - Založení zeleně</v>
      </c>
      <c r="F89" s="245"/>
      <c r="G89" s="245"/>
      <c r="H89" s="245"/>
      <c r="L89" s="32"/>
    </row>
    <row r="90" spans="2:12" s="1" customFormat="1" ht="6.95" customHeight="1" x14ac:dyDescent="0.2">
      <c r="B90" s="32"/>
      <c r="L90" s="32"/>
    </row>
    <row r="91" spans="2:12" s="1" customFormat="1" ht="12" customHeight="1" x14ac:dyDescent="0.2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1. 6. 2024</v>
      </c>
      <c r="L91" s="32"/>
    </row>
    <row r="92" spans="2:12" s="1" customFormat="1" ht="6.95" customHeight="1" x14ac:dyDescent="0.2">
      <c r="B92" s="32"/>
      <c r="L92" s="32"/>
    </row>
    <row r="93" spans="2:12" s="1" customFormat="1" ht="40.15" customHeight="1" x14ac:dyDescent="0.2">
      <c r="B93" s="32"/>
      <c r="C93" s="27" t="s">
        <v>24</v>
      </c>
      <c r="F93" s="25" t="str">
        <f>E17</f>
        <v>Statutární město Pardubice - MO III</v>
      </c>
      <c r="I93" s="27" t="s">
        <v>31</v>
      </c>
      <c r="J93" s="30" t="str">
        <f>E23</f>
        <v>PRODIN a.s., K Vápence 2745, 530 02 Pardubice</v>
      </c>
      <c r="L93" s="32"/>
    </row>
    <row r="94" spans="2:12" s="1" customFormat="1" ht="15.2" customHeight="1" x14ac:dyDescent="0.2">
      <c r="B94" s="32"/>
      <c r="C94" s="27" t="s">
        <v>29</v>
      </c>
      <c r="F94" s="25" t="str">
        <f>IF(E20="","",E20)</f>
        <v>Vyplň údaj</v>
      </c>
      <c r="I94" s="27" t="s">
        <v>36</v>
      </c>
      <c r="J94" s="30" t="str">
        <f>E26</f>
        <v>Jana Förstlová</v>
      </c>
      <c r="L94" s="32"/>
    </row>
    <row r="95" spans="2:12" s="1" customFormat="1" ht="10.35" customHeight="1" x14ac:dyDescent="0.2">
      <c r="B95" s="32"/>
      <c r="L95" s="32"/>
    </row>
    <row r="96" spans="2:12" s="1" customFormat="1" ht="29.25" customHeight="1" x14ac:dyDescent="0.2">
      <c r="B96" s="32"/>
      <c r="C96" s="105" t="s">
        <v>117</v>
      </c>
      <c r="D96" s="97"/>
      <c r="E96" s="97"/>
      <c r="F96" s="97"/>
      <c r="G96" s="97"/>
      <c r="H96" s="97"/>
      <c r="I96" s="97"/>
      <c r="J96" s="106" t="s">
        <v>118</v>
      </c>
      <c r="K96" s="97"/>
      <c r="L96" s="32"/>
    </row>
    <row r="97" spans="2:47" s="1" customFormat="1" ht="10.35" customHeight="1" x14ac:dyDescent="0.2">
      <c r="B97" s="32"/>
      <c r="L97" s="32"/>
    </row>
    <row r="98" spans="2:47" s="1" customFormat="1" ht="22.9" customHeight="1" x14ac:dyDescent="0.2">
      <c r="B98" s="32"/>
      <c r="C98" s="107" t="s">
        <v>119</v>
      </c>
      <c r="J98" s="66">
        <f>J122</f>
        <v>0</v>
      </c>
      <c r="L98" s="32"/>
      <c r="AU98" s="17" t="s">
        <v>120</v>
      </c>
    </row>
    <row r="99" spans="2:47" s="8" customFormat="1" ht="24.95" customHeight="1" x14ac:dyDescent="0.2">
      <c r="B99" s="108"/>
      <c r="D99" s="109" t="s">
        <v>1171</v>
      </c>
      <c r="E99" s="110"/>
      <c r="F99" s="110"/>
      <c r="G99" s="110"/>
      <c r="H99" s="110"/>
      <c r="I99" s="110"/>
      <c r="J99" s="111">
        <f>J123</f>
        <v>0</v>
      </c>
      <c r="L99" s="108"/>
    </row>
    <row r="100" spans="2:47" s="8" customFormat="1" ht="24.95" customHeight="1" x14ac:dyDescent="0.2">
      <c r="B100" s="108"/>
      <c r="D100" s="109" t="s">
        <v>1172</v>
      </c>
      <c r="E100" s="110"/>
      <c r="F100" s="110"/>
      <c r="G100" s="110"/>
      <c r="H100" s="110"/>
      <c r="I100" s="110"/>
      <c r="J100" s="111">
        <f>J138</f>
        <v>0</v>
      </c>
      <c r="L100" s="108"/>
    </row>
    <row r="101" spans="2:47" s="1" customFormat="1" ht="21.75" customHeight="1" x14ac:dyDescent="0.2">
      <c r="B101" s="32"/>
      <c r="L101" s="32"/>
    </row>
    <row r="102" spans="2:47" s="1" customFormat="1" ht="6.95" customHeight="1" x14ac:dyDescent="0.2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47" s="1" customFormat="1" ht="6.95" customHeight="1" x14ac:dyDescent="0.2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47" s="1" customFormat="1" ht="24.95" customHeight="1" x14ac:dyDescent="0.2">
      <c r="B107" s="32"/>
      <c r="C107" s="21" t="s">
        <v>125</v>
      </c>
      <c r="L107" s="32"/>
    </row>
    <row r="108" spans="2:47" s="1" customFormat="1" ht="6.95" customHeight="1" x14ac:dyDescent="0.2">
      <c r="B108" s="32"/>
      <c r="L108" s="32"/>
    </row>
    <row r="109" spans="2:47" s="1" customFormat="1" ht="12" customHeight="1" x14ac:dyDescent="0.2">
      <c r="B109" s="32"/>
      <c r="C109" s="27" t="s">
        <v>16</v>
      </c>
      <c r="L109" s="32"/>
    </row>
    <row r="110" spans="2:47" s="1" customFormat="1" ht="16.5" customHeight="1" x14ac:dyDescent="0.2">
      <c r="B110" s="32"/>
      <c r="E110" s="243" t="str">
        <f>E7</f>
        <v>REGENERACE PANELOVÉHO SÍDLIŠTĚ DUBINA – LOKALITA 3B</v>
      </c>
      <c r="F110" s="244"/>
      <c r="G110" s="244"/>
      <c r="H110" s="244"/>
      <c r="L110" s="32"/>
    </row>
    <row r="111" spans="2:47" ht="12" customHeight="1" x14ac:dyDescent="0.2">
      <c r="B111" s="20"/>
      <c r="C111" s="27" t="s">
        <v>113</v>
      </c>
      <c r="L111" s="20"/>
    </row>
    <row r="112" spans="2:47" s="1" customFormat="1" ht="16.5" customHeight="1" x14ac:dyDescent="0.2">
      <c r="B112" s="32"/>
      <c r="E112" s="243" t="s">
        <v>1132</v>
      </c>
      <c r="F112" s="245"/>
      <c r="G112" s="245"/>
      <c r="H112" s="245"/>
      <c r="L112" s="32"/>
    </row>
    <row r="113" spans="2:65" s="1" customFormat="1" ht="12" customHeight="1" x14ac:dyDescent="0.2">
      <c r="B113" s="32"/>
      <c r="C113" s="27" t="s">
        <v>1133</v>
      </c>
      <c r="L113" s="32"/>
    </row>
    <row r="114" spans="2:65" s="1" customFormat="1" ht="16.5" customHeight="1" x14ac:dyDescent="0.2">
      <c r="B114" s="32"/>
      <c r="E114" s="201" t="str">
        <f>E11</f>
        <v>SO 801.2 - Založení zeleně</v>
      </c>
      <c r="F114" s="245"/>
      <c r="G114" s="245"/>
      <c r="H114" s="245"/>
      <c r="L114" s="32"/>
    </row>
    <row r="115" spans="2:65" s="1" customFormat="1" ht="6.95" customHeight="1" x14ac:dyDescent="0.2">
      <c r="B115" s="32"/>
      <c r="L115" s="32"/>
    </row>
    <row r="116" spans="2:65" s="1" customFormat="1" ht="12" customHeight="1" x14ac:dyDescent="0.2">
      <c r="B116" s="32"/>
      <c r="C116" s="27" t="s">
        <v>20</v>
      </c>
      <c r="F116" s="25" t="str">
        <f>F14</f>
        <v xml:space="preserve"> </v>
      </c>
      <c r="I116" s="27" t="s">
        <v>22</v>
      </c>
      <c r="J116" s="52" t="str">
        <f>IF(J14="","",J14)</f>
        <v>1. 6. 2024</v>
      </c>
      <c r="L116" s="32"/>
    </row>
    <row r="117" spans="2:65" s="1" customFormat="1" ht="6.95" customHeight="1" x14ac:dyDescent="0.2">
      <c r="B117" s="32"/>
      <c r="L117" s="32"/>
    </row>
    <row r="118" spans="2:65" s="1" customFormat="1" ht="40.15" customHeight="1" x14ac:dyDescent="0.2">
      <c r="B118" s="32"/>
      <c r="C118" s="27" t="s">
        <v>24</v>
      </c>
      <c r="F118" s="25" t="str">
        <f>E17</f>
        <v>Statutární město Pardubice - MO III</v>
      </c>
      <c r="I118" s="27" t="s">
        <v>31</v>
      </c>
      <c r="J118" s="30" t="str">
        <f>E23</f>
        <v>PRODIN a.s., K Vápence 2745, 530 02 Pardubice</v>
      </c>
      <c r="L118" s="32"/>
    </row>
    <row r="119" spans="2:65" s="1" customFormat="1" ht="15.2" customHeight="1" x14ac:dyDescent="0.2">
      <c r="B119" s="32"/>
      <c r="C119" s="27" t="s">
        <v>29</v>
      </c>
      <c r="F119" s="25" t="str">
        <f>IF(E20="","",E20)</f>
        <v>Vyplň údaj</v>
      </c>
      <c r="I119" s="27" t="s">
        <v>36</v>
      </c>
      <c r="J119" s="30" t="str">
        <f>E26</f>
        <v>Jana Förstlová</v>
      </c>
      <c r="L119" s="32"/>
    </row>
    <row r="120" spans="2:65" s="1" customFormat="1" ht="10.35" customHeight="1" x14ac:dyDescent="0.2">
      <c r="B120" s="32"/>
      <c r="L120" s="32"/>
    </row>
    <row r="121" spans="2:65" s="10" customFormat="1" ht="29.25" customHeight="1" x14ac:dyDescent="0.2">
      <c r="B121" s="116"/>
      <c r="C121" s="117" t="s">
        <v>126</v>
      </c>
      <c r="D121" s="118" t="s">
        <v>64</v>
      </c>
      <c r="E121" s="118" t="s">
        <v>60</v>
      </c>
      <c r="F121" s="118" t="s">
        <v>61</v>
      </c>
      <c r="G121" s="118" t="s">
        <v>127</v>
      </c>
      <c r="H121" s="118" t="s">
        <v>128</v>
      </c>
      <c r="I121" s="118" t="s">
        <v>129</v>
      </c>
      <c r="J121" s="118" t="s">
        <v>118</v>
      </c>
      <c r="K121" s="119" t="s">
        <v>130</v>
      </c>
      <c r="L121" s="116"/>
      <c r="M121" s="59" t="s">
        <v>1</v>
      </c>
      <c r="N121" s="60" t="s">
        <v>43</v>
      </c>
      <c r="O121" s="60" t="s">
        <v>131</v>
      </c>
      <c r="P121" s="60" t="s">
        <v>132</v>
      </c>
      <c r="Q121" s="60" t="s">
        <v>133</v>
      </c>
      <c r="R121" s="60" t="s">
        <v>134</v>
      </c>
      <c r="S121" s="60" t="s">
        <v>135</v>
      </c>
      <c r="T121" s="61" t="s">
        <v>136</v>
      </c>
    </row>
    <row r="122" spans="2:65" s="1" customFormat="1" ht="22.9" customHeight="1" x14ac:dyDescent="0.25">
      <c r="B122" s="32"/>
      <c r="C122" s="64" t="s">
        <v>137</v>
      </c>
      <c r="J122" s="120">
        <f>BK122</f>
        <v>0</v>
      </c>
      <c r="L122" s="32"/>
      <c r="M122" s="62"/>
      <c r="N122" s="53"/>
      <c r="O122" s="53"/>
      <c r="P122" s="121">
        <f>P123+P138</f>
        <v>0</v>
      </c>
      <c r="Q122" s="53"/>
      <c r="R122" s="121">
        <f>R123+R138</f>
        <v>0</v>
      </c>
      <c r="S122" s="53"/>
      <c r="T122" s="122">
        <f>T123+T138</f>
        <v>0</v>
      </c>
      <c r="AT122" s="17" t="s">
        <v>78</v>
      </c>
      <c r="AU122" s="17" t="s">
        <v>120</v>
      </c>
      <c r="BK122" s="123">
        <f>BK123+BK138</f>
        <v>0</v>
      </c>
    </row>
    <row r="123" spans="2:65" s="11" customFormat="1" ht="25.9" customHeight="1" x14ac:dyDescent="0.2">
      <c r="B123" s="124"/>
      <c r="D123" s="125" t="s">
        <v>78</v>
      </c>
      <c r="E123" s="126" t="s">
        <v>1173</v>
      </c>
      <c r="F123" s="126" t="s">
        <v>1173</v>
      </c>
      <c r="I123" s="127"/>
      <c r="J123" s="128">
        <f>BK123</f>
        <v>0</v>
      </c>
      <c r="L123" s="124"/>
      <c r="M123" s="129"/>
      <c r="P123" s="130">
        <f>SUM(P124:P137)</f>
        <v>0</v>
      </c>
      <c r="R123" s="130">
        <f>SUM(R124:R137)</f>
        <v>0</v>
      </c>
      <c r="T123" s="131">
        <f>SUM(T124:T137)</f>
        <v>0</v>
      </c>
      <c r="AR123" s="125" t="s">
        <v>87</v>
      </c>
      <c r="AT123" s="132" t="s">
        <v>78</v>
      </c>
      <c r="AU123" s="132" t="s">
        <v>79</v>
      </c>
      <c r="AY123" s="125" t="s">
        <v>141</v>
      </c>
      <c r="BK123" s="133">
        <f>SUM(BK124:BK137)</f>
        <v>0</v>
      </c>
    </row>
    <row r="124" spans="2:65" s="1" customFormat="1" ht="24.2" customHeight="1" x14ac:dyDescent="0.2">
      <c r="B124" s="32"/>
      <c r="C124" s="136" t="s">
        <v>87</v>
      </c>
      <c r="D124" s="136" t="s">
        <v>144</v>
      </c>
      <c r="E124" s="137" t="s">
        <v>1174</v>
      </c>
      <c r="F124" s="138" t="s">
        <v>1175</v>
      </c>
      <c r="G124" s="139" t="s">
        <v>1143</v>
      </c>
      <c r="H124" s="140">
        <v>8</v>
      </c>
      <c r="I124" s="141"/>
      <c r="J124" s="142">
        <f t="shared" ref="J124:J137" si="0">ROUND(I124*H124,2)</f>
        <v>0</v>
      </c>
      <c r="K124" s="138" t="s">
        <v>1</v>
      </c>
      <c r="L124" s="32"/>
      <c r="M124" s="143" t="s">
        <v>1</v>
      </c>
      <c r="N124" s="144" t="s">
        <v>44</v>
      </c>
      <c r="P124" s="145">
        <f t="shared" ref="P124:P137" si="1">O124*H124</f>
        <v>0</v>
      </c>
      <c r="Q124" s="145">
        <v>0</v>
      </c>
      <c r="R124" s="145">
        <f t="shared" ref="R124:R137" si="2">Q124*H124</f>
        <v>0</v>
      </c>
      <c r="S124" s="145">
        <v>0</v>
      </c>
      <c r="T124" s="146">
        <f t="shared" ref="T124:T137" si="3">S124*H124</f>
        <v>0</v>
      </c>
      <c r="AR124" s="147" t="s">
        <v>158</v>
      </c>
      <c r="AT124" s="147" t="s">
        <v>144</v>
      </c>
      <c r="AU124" s="147" t="s">
        <v>87</v>
      </c>
      <c r="AY124" s="17" t="s">
        <v>141</v>
      </c>
      <c r="BE124" s="148">
        <f t="shared" ref="BE124:BE137" si="4">IF(N124="základní",J124,0)</f>
        <v>0</v>
      </c>
      <c r="BF124" s="148">
        <f t="shared" ref="BF124:BF137" si="5">IF(N124="snížená",J124,0)</f>
        <v>0</v>
      </c>
      <c r="BG124" s="148">
        <f t="shared" ref="BG124:BG137" si="6">IF(N124="zákl. přenesená",J124,0)</f>
        <v>0</v>
      </c>
      <c r="BH124" s="148">
        <f t="shared" ref="BH124:BH137" si="7">IF(N124="sníž. přenesená",J124,0)</f>
        <v>0</v>
      </c>
      <c r="BI124" s="148">
        <f t="shared" ref="BI124:BI137" si="8">IF(N124="nulová",J124,0)</f>
        <v>0</v>
      </c>
      <c r="BJ124" s="17" t="s">
        <v>87</v>
      </c>
      <c r="BK124" s="148">
        <f t="shared" ref="BK124:BK137" si="9">ROUND(I124*H124,2)</f>
        <v>0</v>
      </c>
      <c r="BL124" s="17" t="s">
        <v>158</v>
      </c>
      <c r="BM124" s="147" t="s">
        <v>89</v>
      </c>
    </row>
    <row r="125" spans="2:65" s="1" customFormat="1" ht="24.2" customHeight="1" x14ac:dyDescent="0.2">
      <c r="B125" s="32"/>
      <c r="C125" s="136" t="s">
        <v>89</v>
      </c>
      <c r="D125" s="136" t="s">
        <v>144</v>
      </c>
      <c r="E125" s="137" t="s">
        <v>1176</v>
      </c>
      <c r="F125" s="138" t="s">
        <v>1177</v>
      </c>
      <c r="G125" s="139" t="s">
        <v>1143</v>
      </c>
      <c r="H125" s="140">
        <v>8</v>
      </c>
      <c r="I125" s="141"/>
      <c r="J125" s="142">
        <f t="shared" si="0"/>
        <v>0</v>
      </c>
      <c r="K125" s="138" t="s">
        <v>1</v>
      </c>
      <c r="L125" s="32"/>
      <c r="M125" s="143" t="s">
        <v>1</v>
      </c>
      <c r="N125" s="144" t="s">
        <v>44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158</v>
      </c>
      <c r="AT125" s="147" t="s">
        <v>144</v>
      </c>
      <c r="AU125" s="147" t="s">
        <v>87</v>
      </c>
      <c r="AY125" s="17" t="s">
        <v>141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7" t="s">
        <v>87</v>
      </c>
      <c r="BK125" s="148">
        <f t="shared" si="9"/>
        <v>0</v>
      </c>
      <c r="BL125" s="17" t="s">
        <v>158</v>
      </c>
      <c r="BM125" s="147" t="s">
        <v>158</v>
      </c>
    </row>
    <row r="126" spans="2:65" s="1" customFormat="1" ht="16.5" customHeight="1" x14ac:dyDescent="0.2">
      <c r="B126" s="32"/>
      <c r="C126" s="136" t="s">
        <v>154</v>
      </c>
      <c r="D126" s="136" t="s">
        <v>144</v>
      </c>
      <c r="E126" s="137" t="s">
        <v>1178</v>
      </c>
      <c r="F126" s="138" t="s">
        <v>1179</v>
      </c>
      <c r="G126" s="139" t="s">
        <v>1143</v>
      </c>
      <c r="H126" s="140">
        <v>8</v>
      </c>
      <c r="I126" s="141"/>
      <c r="J126" s="142">
        <f t="shared" si="0"/>
        <v>0</v>
      </c>
      <c r="K126" s="138" t="s">
        <v>1</v>
      </c>
      <c r="L126" s="32"/>
      <c r="M126" s="143" t="s">
        <v>1</v>
      </c>
      <c r="N126" s="144" t="s">
        <v>44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158</v>
      </c>
      <c r="AT126" s="147" t="s">
        <v>144</v>
      </c>
      <c r="AU126" s="147" t="s">
        <v>87</v>
      </c>
      <c r="AY126" s="17" t="s">
        <v>141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7" t="s">
        <v>87</v>
      </c>
      <c r="BK126" s="148">
        <f t="shared" si="9"/>
        <v>0</v>
      </c>
      <c r="BL126" s="17" t="s">
        <v>158</v>
      </c>
      <c r="BM126" s="147" t="s">
        <v>167</v>
      </c>
    </row>
    <row r="127" spans="2:65" s="1" customFormat="1" ht="24.2" customHeight="1" x14ac:dyDescent="0.2">
      <c r="B127" s="32"/>
      <c r="C127" s="136" t="s">
        <v>158</v>
      </c>
      <c r="D127" s="136" t="s">
        <v>144</v>
      </c>
      <c r="E127" s="137" t="s">
        <v>1180</v>
      </c>
      <c r="F127" s="138" t="s">
        <v>1181</v>
      </c>
      <c r="G127" s="139" t="s">
        <v>340</v>
      </c>
      <c r="H127" s="140">
        <v>1E-3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44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158</v>
      </c>
      <c r="AT127" s="147" t="s">
        <v>144</v>
      </c>
      <c r="AU127" s="147" t="s">
        <v>87</v>
      </c>
      <c r="AY127" s="17" t="s">
        <v>141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87</v>
      </c>
      <c r="BK127" s="148">
        <f t="shared" si="9"/>
        <v>0</v>
      </c>
      <c r="BL127" s="17" t="s">
        <v>158</v>
      </c>
      <c r="BM127" s="147" t="s">
        <v>179</v>
      </c>
    </row>
    <row r="128" spans="2:65" s="1" customFormat="1" ht="16.5" customHeight="1" x14ac:dyDescent="0.2">
      <c r="B128" s="32"/>
      <c r="C128" s="183" t="s">
        <v>140</v>
      </c>
      <c r="D128" s="183" t="s">
        <v>362</v>
      </c>
      <c r="E128" s="184" t="s">
        <v>1182</v>
      </c>
      <c r="F128" s="185" t="s">
        <v>1183</v>
      </c>
      <c r="G128" s="186" t="s">
        <v>1127</v>
      </c>
      <c r="H128" s="187">
        <v>1.2</v>
      </c>
      <c r="I128" s="188"/>
      <c r="J128" s="189">
        <f t="shared" si="0"/>
        <v>0</v>
      </c>
      <c r="K128" s="185" t="s">
        <v>1</v>
      </c>
      <c r="L128" s="190"/>
      <c r="M128" s="191" t="s">
        <v>1</v>
      </c>
      <c r="N128" s="192" t="s">
        <v>44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179</v>
      </c>
      <c r="AT128" s="147" t="s">
        <v>362</v>
      </c>
      <c r="AU128" s="147" t="s">
        <v>87</v>
      </c>
      <c r="AY128" s="17" t="s">
        <v>141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87</v>
      </c>
      <c r="BK128" s="148">
        <f t="shared" si="9"/>
        <v>0</v>
      </c>
      <c r="BL128" s="17" t="s">
        <v>158</v>
      </c>
      <c r="BM128" s="147" t="s">
        <v>1184</v>
      </c>
    </row>
    <row r="129" spans="2:65" s="1" customFormat="1" ht="16.5" customHeight="1" x14ac:dyDescent="0.2">
      <c r="B129" s="32"/>
      <c r="C129" s="136" t="s">
        <v>167</v>
      </c>
      <c r="D129" s="136" t="s">
        <v>144</v>
      </c>
      <c r="E129" s="137" t="s">
        <v>1162</v>
      </c>
      <c r="F129" s="138" t="s">
        <v>1185</v>
      </c>
      <c r="G129" s="139" t="s">
        <v>1143</v>
      </c>
      <c r="H129" s="140">
        <v>8</v>
      </c>
      <c r="I129" s="141"/>
      <c r="J129" s="142">
        <f t="shared" si="0"/>
        <v>0</v>
      </c>
      <c r="K129" s="138" t="s">
        <v>1</v>
      </c>
      <c r="L129" s="32"/>
      <c r="M129" s="143" t="s">
        <v>1</v>
      </c>
      <c r="N129" s="144" t="s">
        <v>44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158</v>
      </c>
      <c r="AT129" s="147" t="s">
        <v>144</v>
      </c>
      <c r="AU129" s="147" t="s">
        <v>87</v>
      </c>
      <c r="AY129" s="17" t="s">
        <v>141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7" t="s">
        <v>87</v>
      </c>
      <c r="BK129" s="148">
        <f t="shared" si="9"/>
        <v>0</v>
      </c>
      <c r="BL129" s="17" t="s">
        <v>158</v>
      </c>
      <c r="BM129" s="147" t="s">
        <v>8</v>
      </c>
    </row>
    <row r="130" spans="2:65" s="1" customFormat="1" ht="16.5" customHeight="1" x14ac:dyDescent="0.2">
      <c r="B130" s="32"/>
      <c r="C130" s="136" t="s">
        <v>174</v>
      </c>
      <c r="D130" s="136" t="s">
        <v>144</v>
      </c>
      <c r="E130" s="137" t="s">
        <v>1186</v>
      </c>
      <c r="F130" s="138" t="s">
        <v>1187</v>
      </c>
      <c r="G130" s="139" t="s">
        <v>1143</v>
      </c>
      <c r="H130" s="140">
        <v>8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44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158</v>
      </c>
      <c r="AT130" s="147" t="s">
        <v>144</v>
      </c>
      <c r="AU130" s="147" t="s">
        <v>87</v>
      </c>
      <c r="AY130" s="17" t="s">
        <v>141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87</v>
      </c>
      <c r="BK130" s="148">
        <f t="shared" si="9"/>
        <v>0</v>
      </c>
      <c r="BL130" s="17" t="s">
        <v>158</v>
      </c>
      <c r="BM130" s="147" t="s">
        <v>279</v>
      </c>
    </row>
    <row r="131" spans="2:65" s="1" customFormat="1" ht="21.75" customHeight="1" x14ac:dyDescent="0.2">
      <c r="B131" s="32"/>
      <c r="C131" s="136" t="s">
        <v>179</v>
      </c>
      <c r="D131" s="136" t="s">
        <v>144</v>
      </c>
      <c r="E131" s="137" t="s">
        <v>1188</v>
      </c>
      <c r="F131" s="138" t="s">
        <v>1189</v>
      </c>
      <c r="G131" s="139" t="s">
        <v>1190</v>
      </c>
      <c r="H131" s="140">
        <v>8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44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158</v>
      </c>
      <c r="AT131" s="147" t="s">
        <v>144</v>
      </c>
      <c r="AU131" s="147" t="s">
        <v>87</v>
      </c>
      <c r="AY131" s="17" t="s">
        <v>141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87</v>
      </c>
      <c r="BK131" s="148">
        <f t="shared" si="9"/>
        <v>0</v>
      </c>
      <c r="BL131" s="17" t="s">
        <v>158</v>
      </c>
      <c r="BM131" s="147" t="s">
        <v>295</v>
      </c>
    </row>
    <row r="132" spans="2:65" s="1" customFormat="1" ht="24.2" customHeight="1" x14ac:dyDescent="0.2">
      <c r="B132" s="32"/>
      <c r="C132" s="136" t="s">
        <v>186</v>
      </c>
      <c r="D132" s="136" t="s">
        <v>144</v>
      </c>
      <c r="E132" s="137" t="s">
        <v>1166</v>
      </c>
      <c r="F132" s="138" t="s">
        <v>1191</v>
      </c>
      <c r="G132" s="139" t="s">
        <v>1143</v>
      </c>
      <c r="H132" s="140">
        <v>8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44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158</v>
      </c>
      <c r="AT132" s="147" t="s">
        <v>144</v>
      </c>
      <c r="AU132" s="147" t="s">
        <v>87</v>
      </c>
      <c r="AY132" s="17" t="s">
        <v>141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87</v>
      </c>
      <c r="BK132" s="148">
        <f t="shared" si="9"/>
        <v>0</v>
      </c>
      <c r="BL132" s="17" t="s">
        <v>158</v>
      </c>
      <c r="BM132" s="147" t="s">
        <v>310</v>
      </c>
    </row>
    <row r="133" spans="2:65" s="1" customFormat="1" ht="16.5" customHeight="1" x14ac:dyDescent="0.2">
      <c r="B133" s="32"/>
      <c r="C133" s="136" t="s">
        <v>253</v>
      </c>
      <c r="D133" s="136" t="s">
        <v>144</v>
      </c>
      <c r="E133" s="137" t="s">
        <v>1192</v>
      </c>
      <c r="F133" s="138" t="s">
        <v>1193</v>
      </c>
      <c r="G133" s="139" t="s">
        <v>209</v>
      </c>
      <c r="H133" s="140">
        <v>8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44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158</v>
      </c>
      <c r="AT133" s="147" t="s">
        <v>144</v>
      </c>
      <c r="AU133" s="147" t="s">
        <v>87</v>
      </c>
      <c r="AY133" s="17" t="s">
        <v>141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87</v>
      </c>
      <c r="BK133" s="148">
        <f t="shared" si="9"/>
        <v>0</v>
      </c>
      <c r="BL133" s="17" t="s">
        <v>158</v>
      </c>
      <c r="BM133" s="147" t="s">
        <v>319</v>
      </c>
    </row>
    <row r="134" spans="2:65" s="1" customFormat="1" ht="24.2" customHeight="1" x14ac:dyDescent="0.2">
      <c r="B134" s="32"/>
      <c r="C134" s="183" t="s">
        <v>258</v>
      </c>
      <c r="D134" s="183" t="s">
        <v>362</v>
      </c>
      <c r="E134" s="184" t="s">
        <v>1194</v>
      </c>
      <c r="F134" s="185" t="s">
        <v>1195</v>
      </c>
      <c r="G134" s="186" t="s">
        <v>261</v>
      </c>
      <c r="H134" s="187">
        <v>0.8</v>
      </c>
      <c r="I134" s="188"/>
      <c r="J134" s="189">
        <f t="shared" si="0"/>
        <v>0</v>
      </c>
      <c r="K134" s="185" t="s">
        <v>1</v>
      </c>
      <c r="L134" s="190"/>
      <c r="M134" s="191" t="s">
        <v>1</v>
      </c>
      <c r="N134" s="192" t="s">
        <v>44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179</v>
      </c>
      <c r="AT134" s="147" t="s">
        <v>362</v>
      </c>
      <c r="AU134" s="147" t="s">
        <v>87</v>
      </c>
      <c r="AY134" s="17" t="s">
        <v>141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87</v>
      </c>
      <c r="BK134" s="148">
        <f t="shared" si="9"/>
        <v>0</v>
      </c>
      <c r="BL134" s="17" t="s">
        <v>158</v>
      </c>
      <c r="BM134" s="147" t="s">
        <v>1196</v>
      </c>
    </row>
    <row r="135" spans="2:65" s="1" customFormat="1" ht="21.75" customHeight="1" x14ac:dyDescent="0.2">
      <c r="B135" s="32"/>
      <c r="C135" s="136" t="s">
        <v>8</v>
      </c>
      <c r="D135" s="136" t="s">
        <v>144</v>
      </c>
      <c r="E135" s="137" t="s">
        <v>1197</v>
      </c>
      <c r="F135" s="138" t="s">
        <v>1198</v>
      </c>
      <c r="G135" s="139" t="s">
        <v>261</v>
      </c>
      <c r="H135" s="140">
        <v>0.8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44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158</v>
      </c>
      <c r="AT135" s="147" t="s">
        <v>144</v>
      </c>
      <c r="AU135" s="147" t="s">
        <v>87</v>
      </c>
      <c r="AY135" s="17" t="s">
        <v>141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87</v>
      </c>
      <c r="BK135" s="148">
        <f t="shared" si="9"/>
        <v>0</v>
      </c>
      <c r="BL135" s="17" t="s">
        <v>158</v>
      </c>
      <c r="BM135" s="147" t="s">
        <v>343</v>
      </c>
    </row>
    <row r="136" spans="2:65" s="1" customFormat="1" ht="16.5" customHeight="1" x14ac:dyDescent="0.2">
      <c r="B136" s="32"/>
      <c r="C136" s="136" t="s">
        <v>275</v>
      </c>
      <c r="D136" s="136" t="s">
        <v>144</v>
      </c>
      <c r="E136" s="137" t="s">
        <v>1199</v>
      </c>
      <c r="F136" s="138" t="s">
        <v>1200</v>
      </c>
      <c r="G136" s="139" t="s">
        <v>261</v>
      </c>
      <c r="H136" s="140">
        <v>0.8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44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158</v>
      </c>
      <c r="AT136" s="147" t="s">
        <v>144</v>
      </c>
      <c r="AU136" s="147" t="s">
        <v>87</v>
      </c>
      <c r="AY136" s="17" t="s">
        <v>141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87</v>
      </c>
      <c r="BK136" s="148">
        <f t="shared" si="9"/>
        <v>0</v>
      </c>
      <c r="BL136" s="17" t="s">
        <v>158</v>
      </c>
      <c r="BM136" s="147" t="s">
        <v>361</v>
      </c>
    </row>
    <row r="137" spans="2:65" s="1" customFormat="1" ht="16.5" customHeight="1" x14ac:dyDescent="0.2">
      <c r="B137" s="32"/>
      <c r="C137" s="136" t="s">
        <v>279</v>
      </c>
      <c r="D137" s="136" t="s">
        <v>144</v>
      </c>
      <c r="E137" s="137" t="s">
        <v>1201</v>
      </c>
      <c r="F137" s="138" t="s">
        <v>1202</v>
      </c>
      <c r="G137" s="139" t="s">
        <v>261</v>
      </c>
      <c r="H137" s="140">
        <v>4</v>
      </c>
      <c r="I137" s="141"/>
      <c r="J137" s="142">
        <f t="shared" si="0"/>
        <v>0</v>
      </c>
      <c r="K137" s="138" t="s">
        <v>1</v>
      </c>
      <c r="L137" s="32"/>
      <c r="M137" s="143" t="s">
        <v>1</v>
      </c>
      <c r="N137" s="144" t="s">
        <v>44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158</v>
      </c>
      <c r="AT137" s="147" t="s">
        <v>144</v>
      </c>
      <c r="AU137" s="147" t="s">
        <v>87</v>
      </c>
      <c r="AY137" s="17" t="s">
        <v>141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87</v>
      </c>
      <c r="BK137" s="148">
        <f t="shared" si="9"/>
        <v>0</v>
      </c>
      <c r="BL137" s="17" t="s">
        <v>158</v>
      </c>
      <c r="BM137" s="147" t="s">
        <v>379</v>
      </c>
    </row>
    <row r="138" spans="2:65" s="11" customFormat="1" ht="25.9" customHeight="1" x14ac:dyDescent="0.2">
      <c r="B138" s="124"/>
      <c r="D138" s="125" t="s">
        <v>78</v>
      </c>
      <c r="E138" s="126" t="s">
        <v>1203</v>
      </c>
      <c r="F138" s="126" t="s">
        <v>1203</v>
      </c>
      <c r="I138" s="127"/>
      <c r="J138" s="128">
        <f>BK138</f>
        <v>0</v>
      </c>
      <c r="L138" s="124"/>
      <c r="M138" s="129"/>
      <c r="P138" s="130">
        <f>SUM(P139:P183)</f>
        <v>0</v>
      </c>
      <c r="R138" s="130">
        <f>SUM(R139:R183)</f>
        <v>0</v>
      </c>
      <c r="T138" s="131">
        <f>SUM(T139:T183)</f>
        <v>0</v>
      </c>
      <c r="AR138" s="125" t="s">
        <v>87</v>
      </c>
      <c r="AT138" s="132" t="s">
        <v>78</v>
      </c>
      <c r="AU138" s="132" t="s">
        <v>79</v>
      </c>
      <c r="AY138" s="125" t="s">
        <v>141</v>
      </c>
      <c r="BK138" s="133">
        <f>SUM(BK139:BK183)</f>
        <v>0</v>
      </c>
    </row>
    <row r="139" spans="2:65" s="1" customFormat="1" ht="16.5" customHeight="1" x14ac:dyDescent="0.2">
      <c r="B139" s="32"/>
      <c r="C139" s="183" t="s">
        <v>285</v>
      </c>
      <c r="D139" s="183" t="s">
        <v>362</v>
      </c>
      <c r="E139" s="184" t="s">
        <v>87</v>
      </c>
      <c r="F139" s="185" t="s">
        <v>1204</v>
      </c>
      <c r="G139" s="186" t="s">
        <v>1143</v>
      </c>
      <c r="H139" s="187">
        <v>4</v>
      </c>
      <c r="I139" s="188"/>
      <c r="J139" s="189">
        <f t="shared" ref="J139:J183" si="10">ROUND(I139*H139,2)</f>
        <v>0</v>
      </c>
      <c r="K139" s="185" t="s">
        <v>1</v>
      </c>
      <c r="L139" s="190"/>
      <c r="M139" s="191" t="s">
        <v>1</v>
      </c>
      <c r="N139" s="192" t="s">
        <v>44</v>
      </c>
      <c r="P139" s="145">
        <f t="shared" ref="P139:P183" si="11">O139*H139</f>
        <v>0</v>
      </c>
      <c r="Q139" s="145">
        <v>0</v>
      </c>
      <c r="R139" s="145">
        <f t="shared" ref="R139:R183" si="12">Q139*H139</f>
        <v>0</v>
      </c>
      <c r="S139" s="145">
        <v>0</v>
      </c>
      <c r="T139" s="146">
        <f t="shared" ref="T139:T183" si="13">S139*H139</f>
        <v>0</v>
      </c>
      <c r="AR139" s="147" t="s">
        <v>179</v>
      </c>
      <c r="AT139" s="147" t="s">
        <v>362</v>
      </c>
      <c r="AU139" s="147" t="s">
        <v>87</v>
      </c>
      <c r="AY139" s="17" t="s">
        <v>141</v>
      </c>
      <c r="BE139" s="148">
        <f t="shared" ref="BE139:BE183" si="14">IF(N139="základní",J139,0)</f>
        <v>0</v>
      </c>
      <c r="BF139" s="148">
        <f t="shared" ref="BF139:BF183" si="15">IF(N139="snížená",J139,0)</f>
        <v>0</v>
      </c>
      <c r="BG139" s="148">
        <f t="shared" ref="BG139:BG183" si="16">IF(N139="zákl. přenesená",J139,0)</f>
        <v>0</v>
      </c>
      <c r="BH139" s="148">
        <f t="shared" ref="BH139:BH183" si="17">IF(N139="sníž. přenesená",J139,0)</f>
        <v>0</v>
      </c>
      <c r="BI139" s="148">
        <f t="shared" ref="BI139:BI183" si="18">IF(N139="nulová",J139,0)</f>
        <v>0</v>
      </c>
      <c r="BJ139" s="17" t="s">
        <v>87</v>
      </c>
      <c r="BK139" s="148">
        <f t="shared" ref="BK139:BK183" si="19">ROUND(I139*H139,2)</f>
        <v>0</v>
      </c>
      <c r="BL139" s="17" t="s">
        <v>158</v>
      </c>
      <c r="BM139" s="147" t="s">
        <v>1205</v>
      </c>
    </row>
    <row r="140" spans="2:65" s="1" customFormat="1" ht="24.2" customHeight="1" x14ac:dyDescent="0.2">
      <c r="B140" s="32"/>
      <c r="C140" s="183" t="s">
        <v>295</v>
      </c>
      <c r="D140" s="183" t="s">
        <v>362</v>
      </c>
      <c r="E140" s="184" t="s">
        <v>89</v>
      </c>
      <c r="F140" s="185" t="s">
        <v>1206</v>
      </c>
      <c r="G140" s="186" t="s">
        <v>1143</v>
      </c>
      <c r="H140" s="187">
        <v>4</v>
      </c>
      <c r="I140" s="188"/>
      <c r="J140" s="189">
        <f t="shared" si="10"/>
        <v>0</v>
      </c>
      <c r="K140" s="185" t="s">
        <v>1</v>
      </c>
      <c r="L140" s="190"/>
      <c r="M140" s="191" t="s">
        <v>1</v>
      </c>
      <c r="N140" s="192" t="s">
        <v>44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179</v>
      </c>
      <c r="AT140" s="147" t="s">
        <v>362</v>
      </c>
      <c r="AU140" s="147" t="s">
        <v>87</v>
      </c>
      <c r="AY140" s="17" t="s">
        <v>141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7" t="s">
        <v>87</v>
      </c>
      <c r="BK140" s="148">
        <f t="shared" si="19"/>
        <v>0</v>
      </c>
      <c r="BL140" s="17" t="s">
        <v>158</v>
      </c>
      <c r="BM140" s="147" t="s">
        <v>1207</v>
      </c>
    </row>
    <row r="141" spans="2:65" s="1" customFormat="1" ht="55.5" customHeight="1" x14ac:dyDescent="0.2">
      <c r="B141" s="32"/>
      <c r="C141" s="136" t="s">
        <v>300</v>
      </c>
      <c r="D141" s="136" t="s">
        <v>144</v>
      </c>
      <c r="E141" s="137" t="s">
        <v>1208</v>
      </c>
      <c r="F141" s="138" t="s">
        <v>1209</v>
      </c>
      <c r="G141" s="139" t="s">
        <v>1164</v>
      </c>
      <c r="H141" s="140">
        <v>1</v>
      </c>
      <c r="I141" s="141"/>
      <c r="J141" s="142">
        <f t="shared" si="10"/>
        <v>0</v>
      </c>
      <c r="K141" s="138" t="s">
        <v>1</v>
      </c>
      <c r="L141" s="32"/>
      <c r="M141" s="143" t="s">
        <v>1</v>
      </c>
      <c r="N141" s="144" t="s">
        <v>44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158</v>
      </c>
      <c r="AT141" s="147" t="s">
        <v>144</v>
      </c>
      <c r="AU141" s="147" t="s">
        <v>87</v>
      </c>
      <c r="AY141" s="17" t="s">
        <v>141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7" t="s">
        <v>87</v>
      </c>
      <c r="BK141" s="148">
        <f t="shared" si="19"/>
        <v>0</v>
      </c>
      <c r="BL141" s="17" t="s">
        <v>158</v>
      </c>
      <c r="BM141" s="147" t="s">
        <v>410</v>
      </c>
    </row>
    <row r="142" spans="2:65" s="1" customFormat="1" ht="21.75" customHeight="1" x14ac:dyDescent="0.2">
      <c r="B142" s="32"/>
      <c r="C142" s="136" t="s">
        <v>310</v>
      </c>
      <c r="D142" s="136" t="s">
        <v>144</v>
      </c>
      <c r="E142" s="137" t="s">
        <v>1210</v>
      </c>
      <c r="F142" s="138" t="s">
        <v>1211</v>
      </c>
      <c r="G142" s="139" t="s">
        <v>209</v>
      </c>
      <c r="H142" s="140">
        <v>77</v>
      </c>
      <c r="I142" s="141"/>
      <c r="J142" s="142">
        <f t="shared" si="10"/>
        <v>0</v>
      </c>
      <c r="K142" s="138" t="s">
        <v>1</v>
      </c>
      <c r="L142" s="32"/>
      <c r="M142" s="143" t="s">
        <v>1</v>
      </c>
      <c r="N142" s="144" t="s">
        <v>44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158</v>
      </c>
      <c r="AT142" s="147" t="s">
        <v>144</v>
      </c>
      <c r="AU142" s="147" t="s">
        <v>87</v>
      </c>
      <c r="AY142" s="17" t="s">
        <v>141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7" t="s">
        <v>87</v>
      </c>
      <c r="BK142" s="148">
        <f t="shared" si="19"/>
        <v>0</v>
      </c>
      <c r="BL142" s="17" t="s">
        <v>158</v>
      </c>
      <c r="BM142" s="147" t="s">
        <v>428</v>
      </c>
    </row>
    <row r="143" spans="2:65" s="1" customFormat="1" ht="37.9" customHeight="1" x14ac:dyDescent="0.2">
      <c r="B143" s="32"/>
      <c r="C143" s="183" t="s">
        <v>314</v>
      </c>
      <c r="D143" s="183" t="s">
        <v>362</v>
      </c>
      <c r="E143" s="184" t="s">
        <v>1212</v>
      </c>
      <c r="F143" s="185" t="s">
        <v>1213</v>
      </c>
      <c r="G143" s="186" t="s">
        <v>261</v>
      </c>
      <c r="H143" s="187">
        <v>23.1</v>
      </c>
      <c r="I143" s="188"/>
      <c r="J143" s="189">
        <f t="shared" si="10"/>
        <v>0</v>
      </c>
      <c r="K143" s="185" t="s">
        <v>1</v>
      </c>
      <c r="L143" s="190"/>
      <c r="M143" s="191" t="s">
        <v>1</v>
      </c>
      <c r="N143" s="192" t="s">
        <v>44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179</v>
      </c>
      <c r="AT143" s="147" t="s">
        <v>362</v>
      </c>
      <c r="AU143" s="147" t="s">
        <v>87</v>
      </c>
      <c r="AY143" s="17" t="s">
        <v>141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7" t="s">
        <v>87</v>
      </c>
      <c r="BK143" s="148">
        <f t="shared" si="19"/>
        <v>0</v>
      </c>
      <c r="BL143" s="17" t="s">
        <v>158</v>
      </c>
      <c r="BM143" s="147" t="s">
        <v>1214</v>
      </c>
    </row>
    <row r="144" spans="2:65" s="1" customFormat="1" ht="24.2" customHeight="1" x14ac:dyDescent="0.2">
      <c r="B144" s="32"/>
      <c r="C144" s="136" t="s">
        <v>319</v>
      </c>
      <c r="D144" s="136" t="s">
        <v>144</v>
      </c>
      <c r="E144" s="137" t="s">
        <v>1215</v>
      </c>
      <c r="F144" s="138" t="s">
        <v>1216</v>
      </c>
      <c r="G144" s="139" t="s">
        <v>209</v>
      </c>
      <c r="H144" s="140">
        <v>154</v>
      </c>
      <c r="I144" s="141"/>
      <c r="J144" s="142">
        <f t="shared" si="10"/>
        <v>0</v>
      </c>
      <c r="K144" s="138" t="s">
        <v>1</v>
      </c>
      <c r="L144" s="32"/>
      <c r="M144" s="143" t="s">
        <v>1</v>
      </c>
      <c r="N144" s="144" t="s">
        <v>44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158</v>
      </c>
      <c r="AT144" s="147" t="s">
        <v>144</v>
      </c>
      <c r="AU144" s="147" t="s">
        <v>87</v>
      </c>
      <c r="AY144" s="17" t="s">
        <v>141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7" t="s">
        <v>87</v>
      </c>
      <c r="BK144" s="148">
        <f t="shared" si="19"/>
        <v>0</v>
      </c>
      <c r="BL144" s="17" t="s">
        <v>158</v>
      </c>
      <c r="BM144" s="147" t="s">
        <v>461</v>
      </c>
    </row>
    <row r="145" spans="2:65" s="1" customFormat="1" ht="24.2" customHeight="1" x14ac:dyDescent="0.2">
      <c r="B145" s="32"/>
      <c r="C145" s="183" t="s">
        <v>7</v>
      </c>
      <c r="D145" s="183" t="s">
        <v>362</v>
      </c>
      <c r="E145" s="184" t="s">
        <v>1217</v>
      </c>
      <c r="F145" s="185" t="s">
        <v>1218</v>
      </c>
      <c r="G145" s="186" t="s">
        <v>1219</v>
      </c>
      <c r="H145" s="187">
        <v>9.1999999999999998E-2</v>
      </c>
      <c r="I145" s="188"/>
      <c r="J145" s="189">
        <f t="shared" si="10"/>
        <v>0</v>
      </c>
      <c r="K145" s="185" t="s">
        <v>1</v>
      </c>
      <c r="L145" s="190"/>
      <c r="M145" s="191" t="s">
        <v>1</v>
      </c>
      <c r="N145" s="192" t="s">
        <v>44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179</v>
      </c>
      <c r="AT145" s="147" t="s">
        <v>362</v>
      </c>
      <c r="AU145" s="147" t="s">
        <v>87</v>
      </c>
      <c r="AY145" s="17" t="s">
        <v>141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7" t="s">
        <v>87</v>
      </c>
      <c r="BK145" s="148">
        <f t="shared" si="19"/>
        <v>0</v>
      </c>
      <c r="BL145" s="17" t="s">
        <v>158</v>
      </c>
      <c r="BM145" s="147" t="s">
        <v>1220</v>
      </c>
    </row>
    <row r="146" spans="2:65" s="1" customFormat="1" ht="37.9" customHeight="1" x14ac:dyDescent="0.2">
      <c r="B146" s="32"/>
      <c r="C146" s="136" t="s">
        <v>332</v>
      </c>
      <c r="D146" s="136" t="s">
        <v>144</v>
      </c>
      <c r="E146" s="137" t="s">
        <v>1221</v>
      </c>
      <c r="F146" s="138" t="s">
        <v>1222</v>
      </c>
      <c r="G146" s="139" t="s">
        <v>1164</v>
      </c>
      <c r="H146" s="140">
        <v>2</v>
      </c>
      <c r="I146" s="141"/>
      <c r="J146" s="142">
        <f t="shared" si="10"/>
        <v>0</v>
      </c>
      <c r="K146" s="138" t="s">
        <v>1</v>
      </c>
      <c r="L146" s="32"/>
      <c r="M146" s="143" t="s">
        <v>1</v>
      </c>
      <c r="N146" s="144" t="s">
        <v>44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158</v>
      </c>
      <c r="AT146" s="147" t="s">
        <v>144</v>
      </c>
      <c r="AU146" s="147" t="s">
        <v>87</v>
      </c>
      <c r="AY146" s="17" t="s">
        <v>141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7" t="s">
        <v>87</v>
      </c>
      <c r="BK146" s="148">
        <f t="shared" si="19"/>
        <v>0</v>
      </c>
      <c r="BL146" s="17" t="s">
        <v>158</v>
      </c>
      <c r="BM146" s="147" t="s">
        <v>494</v>
      </c>
    </row>
    <row r="147" spans="2:65" s="1" customFormat="1" ht="16.5" customHeight="1" x14ac:dyDescent="0.2">
      <c r="B147" s="32"/>
      <c r="C147" s="136" t="s">
        <v>337</v>
      </c>
      <c r="D147" s="136" t="s">
        <v>144</v>
      </c>
      <c r="E147" s="137" t="s">
        <v>1223</v>
      </c>
      <c r="F147" s="138" t="s">
        <v>1224</v>
      </c>
      <c r="G147" s="139" t="s">
        <v>1127</v>
      </c>
      <c r="H147" s="140">
        <v>11.55</v>
      </c>
      <c r="I147" s="141"/>
      <c r="J147" s="142">
        <f t="shared" si="10"/>
        <v>0</v>
      </c>
      <c r="K147" s="138" t="s">
        <v>1</v>
      </c>
      <c r="L147" s="32"/>
      <c r="M147" s="143" t="s">
        <v>1</v>
      </c>
      <c r="N147" s="144" t="s">
        <v>44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158</v>
      </c>
      <c r="AT147" s="147" t="s">
        <v>144</v>
      </c>
      <c r="AU147" s="147" t="s">
        <v>87</v>
      </c>
      <c r="AY147" s="17" t="s">
        <v>141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7" t="s">
        <v>87</v>
      </c>
      <c r="BK147" s="148">
        <f t="shared" si="19"/>
        <v>0</v>
      </c>
      <c r="BL147" s="17" t="s">
        <v>158</v>
      </c>
      <c r="BM147" s="147" t="s">
        <v>506</v>
      </c>
    </row>
    <row r="148" spans="2:65" s="1" customFormat="1" ht="24.2" customHeight="1" x14ac:dyDescent="0.2">
      <c r="B148" s="32"/>
      <c r="C148" s="136" t="s">
        <v>343</v>
      </c>
      <c r="D148" s="136" t="s">
        <v>144</v>
      </c>
      <c r="E148" s="137" t="s">
        <v>1225</v>
      </c>
      <c r="F148" s="138" t="s">
        <v>1226</v>
      </c>
      <c r="G148" s="139" t="s">
        <v>1127</v>
      </c>
      <c r="H148" s="140">
        <v>11.55</v>
      </c>
      <c r="I148" s="141"/>
      <c r="J148" s="142">
        <f t="shared" si="10"/>
        <v>0</v>
      </c>
      <c r="K148" s="138" t="s">
        <v>1</v>
      </c>
      <c r="L148" s="32"/>
      <c r="M148" s="143" t="s">
        <v>1</v>
      </c>
      <c r="N148" s="144" t="s">
        <v>44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158</v>
      </c>
      <c r="AT148" s="147" t="s">
        <v>144</v>
      </c>
      <c r="AU148" s="147" t="s">
        <v>87</v>
      </c>
      <c r="AY148" s="17" t="s">
        <v>141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7" t="s">
        <v>87</v>
      </c>
      <c r="BK148" s="148">
        <f t="shared" si="19"/>
        <v>0</v>
      </c>
      <c r="BL148" s="17" t="s">
        <v>158</v>
      </c>
      <c r="BM148" s="147" t="s">
        <v>515</v>
      </c>
    </row>
    <row r="149" spans="2:65" s="1" customFormat="1" ht="37.9" customHeight="1" x14ac:dyDescent="0.2">
      <c r="B149" s="32"/>
      <c r="C149" s="136" t="s">
        <v>348</v>
      </c>
      <c r="D149" s="136" t="s">
        <v>144</v>
      </c>
      <c r="E149" s="137" t="s">
        <v>1227</v>
      </c>
      <c r="F149" s="138" t="s">
        <v>1228</v>
      </c>
      <c r="G149" s="139" t="s">
        <v>209</v>
      </c>
      <c r="H149" s="140">
        <v>77</v>
      </c>
      <c r="I149" s="141"/>
      <c r="J149" s="142">
        <f t="shared" si="10"/>
        <v>0</v>
      </c>
      <c r="K149" s="138" t="s">
        <v>1</v>
      </c>
      <c r="L149" s="32"/>
      <c r="M149" s="143" t="s">
        <v>1</v>
      </c>
      <c r="N149" s="144" t="s">
        <v>44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158</v>
      </c>
      <c r="AT149" s="147" t="s">
        <v>144</v>
      </c>
      <c r="AU149" s="147" t="s">
        <v>87</v>
      </c>
      <c r="AY149" s="17" t="s">
        <v>141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7" t="s">
        <v>87</v>
      </c>
      <c r="BK149" s="148">
        <f t="shared" si="19"/>
        <v>0</v>
      </c>
      <c r="BL149" s="17" t="s">
        <v>158</v>
      </c>
      <c r="BM149" s="147" t="s">
        <v>525</v>
      </c>
    </row>
    <row r="150" spans="2:65" s="1" customFormat="1" ht="21.75" customHeight="1" x14ac:dyDescent="0.2">
      <c r="B150" s="32"/>
      <c r="C150" s="136" t="s">
        <v>361</v>
      </c>
      <c r="D150" s="136" t="s">
        <v>144</v>
      </c>
      <c r="E150" s="137" t="s">
        <v>1229</v>
      </c>
      <c r="F150" s="138" t="s">
        <v>1230</v>
      </c>
      <c r="G150" s="139" t="s">
        <v>1143</v>
      </c>
      <c r="H150" s="140">
        <v>1</v>
      </c>
      <c r="I150" s="141"/>
      <c r="J150" s="142">
        <f t="shared" si="10"/>
        <v>0</v>
      </c>
      <c r="K150" s="138" t="s">
        <v>1</v>
      </c>
      <c r="L150" s="32"/>
      <c r="M150" s="143" t="s">
        <v>1</v>
      </c>
      <c r="N150" s="144" t="s">
        <v>44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158</v>
      </c>
      <c r="AT150" s="147" t="s">
        <v>144</v>
      </c>
      <c r="AU150" s="147" t="s">
        <v>87</v>
      </c>
      <c r="AY150" s="17" t="s">
        <v>141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7" t="s">
        <v>87</v>
      </c>
      <c r="BK150" s="148">
        <f t="shared" si="19"/>
        <v>0</v>
      </c>
      <c r="BL150" s="17" t="s">
        <v>158</v>
      </c>
      <c r="BM150" s="147" t="s">
        <v>534</v>
      </c>
    </row>
    <row r="151" spans="2:65" s="1" customFormat="1" ht="16.5" customHeight="1" x14ac:dyDescent="0.2">
      <c r="B151" s="32"/>
      <c r="C151" s="136" t="s">
        <v>367</v>
      </c>
      <c r="D151" s="136" t="s">
        <v>144</v>
      </c>
      <c r="E151" s="137" t="s">
        <v>1231</v>
      </c>
      <c r="F151" s="138" t="s">
        <v>1232</v>
      </c>
      <c r="G151" s="139" t="s">
        <v>1143</v>
      </c>
      <c r="H151" s="140">
        <v>1</v>
      </c>
      <c r="I151" s="141"/>
      <c r="J151" s="142">
        <f t="shared" si="10"/>
        <v>0</v>
      </c>
      <c r="K151" s="138" t="s">
        <v>1</v>
      </c>
      <c r="L151" s="32"/>
      <c r="M151" s="143" t="s">
        <v>1</v>
      </c>
      <c r="N151" s="144" t="s">
        <v>44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158</v>
      </c>
      <c r="AT151" s="147" t="s">
        <v>144</v>
      </c>
      <c r="AU151" s="147" t="s">
        <v>87</v>
      </c>
      <c r="AY151" s="17" t="s">
        <v>141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7" t="s">
        <v>87</v>
      </c>
      <c r="BK151" s="148">
        <f t="shared" si="19"/>
        <v>0</v>
      </c>
      <c r="BL151" s="17" t="s">
        <v>158</v>
      </c>
      <c r="BM151" s="147" t="s">
        <v>543</v>
      </c>
    </row>
    <row r="152" spans="2:65" s="1" customFormat="1" ht="24.2" customHeight="1" x14ac:dyDescent="0.2">
      <c r="B152" s="32"/>
      <c r="C152" s="136" t="s">
        <v>379</v>
      </c>
      <c r="D152" s="136" t="s">
        <v>144</v>
      </c>
      <c r="E152" s="137" t="s">
        <v>1233</v>
      </c>
      <c r="F152" s="138" t="s">
        <v>1234</v>
      </c>
      <c r="G152" s="139" t="s">
        <v>1143</v>
      </c>
      <c r="H152" s="140">
        <v>198</v>
      </c>
      <c r="I152" s="141"/>
      <c r="J152" s="142">
        <f t="shared" si="10"/>
        <v>0</v>
      </c>
      <c r="K152" s="138" t="s">
        <v>1</v>
      </c>
      <c r="L152" s="32"/>
      <c r="M152" s="143" t="s">
        <v>1</v>
      </c>
      <c r="N152" s="144" t="s">
        <v>44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158</v>
      </c>
      <c r="AT152" s="147" t="s">
        <v>144</v>
      </c>
      <c r="AU152" s="147" t="s">
        <v>87</v>
      </c>
      <c r="AY152" s="17" t="s">
        <v>141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7" t="s">
        <v>87</v>
      </c>
      <c r="BK152" s="148">
        <f t="shared" si="19"/>
        <v>0</v>
      </c>
      <c r="BL152" s="17" t="s">
        <v>158</v>
      </c>
      <c r="BM152" s="147" t="s">
        <v>553</v>
      </c>
    </row>
    <row r="153" spans="2:65" s="1" customFormat="1" ht="24.2" customHeight="1" x14ac:dyDescent="0.2">
      <c r="B153" s="32"/>
      <c r="C153" s="136" t="s">
        <v>384</v>
      </c>
      <c r="D153" s="136" t="s">
        <v>144</v>
      </c>
      <c r="E153" s="137" t="s">
        <v>1235</v>
      </c>
      <c r="F153" s="138" t="s">
        <v>1236</v>
      </c>
      <c r="G153" s="139" t="s">
        <v>1143</v>
      </c>
      <c r="H153" s="140">
        <v>198</v>
      </c>
      <c r="I153" s="141"/>
      <c r="J153" s="142">
        <f t="shared" si="10"/>
        <v>0</v>
      </c>
      <c r="K153" s="138" t="s">
        <v>1</v>
      </c>
      <c r="L153" s="32"/>
      <c r="M153" s="143" t="s">
        <v>1</v>
      </c>
      <c r="N153" s="144" t="s">
        <v>44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158</v>
      </c>
      <c r="AT153" s="147" t="s">
        <v>144</v>
      </c>
      <c r="AU153" s="147" t="s">
        <v>87</v>
      </c>
      <c r="AY153" s="17" t="s">
        <v>141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7" t="s">
        <v>87</v>
      </c>
      <c r="BK153" s="148">
        <f t="shared" si="19"/>
        <v>0</v>
      </c>
      <c r="BL153" s="17" t="s">
        <v>158</v>
      </c>
      <c r="BM153" s="147" t="s">
        <v>564</v>
      </c>
    </row>
    <row r="154" spans="2:65" s="1" customFormat="1" ht="21.75" customHeight="1" x14ac:dyDescent="0.2">
      <c r="B154" s="32"/>
      <c r="C154" s="136" t="s">
        <v>388</v>
      </c>
      <c r="D154" s="136" t="s">
        <v>144</v>
      </c>
      <c r="E154" s="137" t="s">
        <v>1237</v>
      </c>
      <c r="F154" s="138" t="s">
        <v>1238</v>
      </c>
      <c r="G154" s="139" t="s">
        <v>1143</v>
      </c>
      <c r="H154" s="140">
        <v>720</v>
      </c>
      <c r="I154" s="141"/>
      <c r="J154" s="142">
        <f t="shared" si="10"/>
        <v>0</v>
      </c>
      <c r="K154" s="138" t="s">
        <v>1</v>
      </c>
      <c r="L154" s="32"/>
      <c r="M154" s="143" t="s">
        <v>1</v>
      </c>
      <c r="N154" s="144" t="s">
        <v>44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158</v>
      </c>
      <c r="AT154" s="147" t="s">
        <v>144</v>
      </c>
      <c r="AU154" s="147" t="s">
        <v>87</v>
      </c>
      <c r="AY154" s="17" t="s">
        <v>141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7" t="s">
        <v>87</v>
      </c>
      <c r="BK154" s="148">
        <f t="shared" si="19"/>
        <v>0</v>
      </c>
      <c r="BL154" s="17" t="s">
        <v>158</v>
      </c>
      <c r="BM154" s="147" t="s">
        <v>574</v>
      </c>
    </row>
    <row r="155" spans="2:65" s="1" customFormat="1" ht="16.5" customHeight="1" x14ac:dyDescent="0.2">
      <c r="B155" s="32"/>
      <c r="C155" s="136" t="s">
        <v>393</v>
      </c>
      <c r="D155" s="136" t="s">
        <v>144</v>
      </c>
      <c r="E155" s="137" t="s">
        <v>1239</v>
      </c>
      <c r="F155" s="138" t="s">
        <v>1240</v>
      </c>
      <c r="G155" s="139" t="s">
        <v>1143</v>
      </c>
      <c r="H155" s="140">
        <v>720</v>
      </c>
      <c r="I155" s="141"/>
      <c r="J155" s="142">
        <f t="shared" si="10"/>
        <v>0</v>
      </c>
      <c r="K155" s="138" t="s">
        <v>1</v>
      </c>
      <c r="L155" s="32"/>
      <c r="M155" s="143" t="s">
        <v>1</v>
      </c>
      <c r="N155" s="144" t="s">
        <v>44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158</v>
      </c>
      <c r="AT155" s="147" t="s">
        <v>144</v>
      </c>
      <c r="AU155" s="147" t="s">
        <v>87</v>
      </c>
      <c r="AY155" s="17" t="s">
        <v>141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7" t="s">
        <v>87</v>
      </c>
      <c r="BK155" s="148">
        <f t="shared" si="19"/>
        <v>0</v>
      </c>
      <c r="BL155" s="17" t="s">
        <v>158</v>
      </c>
      <c r="BM155" s="147" t="s">
        <v>584</v>
      </c>
    </row>
    <row r="156" spans="2:65" s="1" customFormat="1" ht="16.5" customHeight="1" x14ac:dyDescent="0.2">
      <c r="B156" s="32"/>
      <c r="C156" s="136" t="s">
        <v>397</v>
      </c>
      <c r="D156" s="136" t="s">
        <v>144</v>
      </c>
      <c r="E156" s="137" t="s">
        <v>1241</v>
      </c>
      <c r="F156" s="138" t="s">
        <v>1242</v>
      </c>
      <c r="G156" s="139" t="s">
        <v>209</v>
      </c>
      <c r="H156" s="140">
        <v>77</v>
      </c>
      <c r="I156" s="141"/>
      <c r="J156" s="142">
        <f t="shared" si="10"/>
        <v>0</v>
      </c>
      <c r="K156" s="138" t="s">
        <v>1</v>
      </c>
      <c r="L156" s="32"/>
      <c r="M156" s="143" t="s">
        <v>1</v>
      </c>
      <c r="N156" s="144" t="s">
        <v>44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158</v>
      </c>
      <c r="AT156" s="147" t="s">
        <v>144</v>
      </c>
      <c r="AU156" s="147" t="s">
        <v>87</v>
      </c>
      <c r="AY156" s="17" t="s">
        <v>141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7" t="s">
        <v>87</v>
      </c>
      <c r="BK156" s="148">
        <f t="shared" si="19"/>
        <v>0</v>
      </c>
      <c r="BL156" s="17" t="s">
        <v>158</v>
      </c>
      <c r="BM156" s="147" t="s">
        <v>596</v>
      </c>
    </row>
    <row r="157" spans="2:65" s="1" customFormat="1" ht="21.75" customHeight="1" x14ac:dyDescent="0.2">
      <c r="B157" s="32"/>
      <c r="C157" s="183" t="s">
        <v>403</v>
      </c>
      <c r="D157" s="183" t="s">
        <v>362</v>
      </c>
      <c r="E157" s="184" t="s">
        <v>1243</v>
      </c>
      <c r="F157" s="185" t="s">
        <v>1244</v>
      </c>
      <c r="G157" s="186" t="s">
        <v>261</v>
      </c>
      <c r="H157" s="187">
        <v>5.39</v>
      </c>
      <c r="I157" s="188"/>
      <c r="J157" s="189">
        <f t="shared" si="10"/>
        <v>0</v>
      </c>
      <c r="K157" s="185" t="s">
        <v>1</v>
      </c>
      <c r="L157" s="190"/>
      <c r="M157" s="191" t="s">
        <v>1</v>
      </c>
      <c r="N157" s="192" t="s">
        <v>44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179</v>
      </c>
      <c r="AT157" s="147" t="s">
        <v>362</v>
      </c>
      <c r="AU157" s="147" t="s">
        <v>87</v>
      </c>
      <c r="AY157" s="17" t="s">
        <v>141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7" t="s">
        <v>87</v>
      </c>
      <c r="BK157" s="148">
        <f t="shared" si="19"/>
        <v>0</v>
      </c>
      <c r="BL157" s="17" t="s">
        <v>158</v>
      </c>
      <c r="BM157" s="147" t="s">
        <v>1245</v>
      </c>
    </row>
    <row r="158" spans="2:65" s="1" customFormat="1" ht="21.75" customHeight="1" x14ac:dyDescent="0.2">
      <c r="B158" s="32"/>
      <c r="C158" s="136" t="s">
        <v>410</v>
      </c>
      <c r="D158" s="136" t="s">
        <v>144</v>
      </c>
      <c r="E158" s="137" t="s">
        <v>1246</v>
      </c>
      <c r="F158" s="138" t="s">
        <v>1247</v>
      </c>
      <c r="G158" s="139" t="s">
        <v>261</v>
      </c>
      <c r="H158" s="140">
        <v>2.31</v>
      </c>
      <c r="I158" s="141"/>
      <c r="J158" s="142">
        <f t="shared" si="10"/>
        <v>0</v>
      </c>
      <c r="K158" s="138" t="s">
        <v>1</v>
      </c>
      <c r="L158" s="32"/>
      <c r="M158" s="143" t="s">
        <v>1</v>
      </c>
      <c r="N158" s="144" t="s">
        <v>44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158</v>
      </c>
      <c r="AT158" s="147" t="s">
        <v>144</v>
      </c>
      <c r="AU158" s="147" t="s">
        <v>87</v>
      </c>
      <c r="AY158" s="17" t="s">
        <v>141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7" t="s">
        <v>87</v>
      </c>
      <c r="BK158" s="148">
        <f t="shared" si="19"/>
        <v>0</v>
      </c>
      <c r="BL158" s="17" t="s">
        <v>158</v>
      </c>
      <c r="BM158" s="147" t="s">
        <v>620</v>
      </c>
    </row>
    <row r="159" spans="2:65" s="1" customFormat="1" ht="16.5" customHeight="1" x14ac:dyDescent="0.2">
      <c r="B159" s="32"/>
      <c r="C159" s="136" t="s">
        <v>417</v>
      </c>
      <c r="D159" s="136" t="s">
        <v>144</v>
      </c>
      <c r="E159" s="137" t="s">
        <v>1199</v>
      </c>
      <c r="F159" s="138" t="s">
        <v>1200</v>
      </c>
      <c r="G159" s="139" t="s">
        <v>261</v>
      </c>
      <c r="H159" s="140">
        <v>2.31</v>
      </c>
      <c r="I159" s="141"/>
      <c r="J159" s="142">
        <f t="shared" si="10"/>
        <v>0</v>
      </c>
      <c r="K159" s="138" t="s">
        <v>1</v>
      </c>
      <c r="L159" s="32"/>
      <c r="M159" s="143" t="s">
        <v>1</v>
      </c>
      <c r="N159" s="144" t="s">
        <v>44</v>
      </c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AR159" s="147" t="s">
        <v>158</v>
      </c>
      <c r="AT159" s="147" t="s">
        <v>144</v>
      </c>
      <c r="AU159" s="147" t="s">
        <v>87</v>
      </c>
      <c r="AY159" s="17" t="s">
        <v>141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7" t="s">
        <v>87</v>
      </c>
      <c r="BK159" s="148">
        <f t="shared" si="19"/>
        <v>0</v>
      </c>
      <c r="BL159" s="17" t="s">
        <v>158</v>
      </c>
      <c r="BM159" s="147" t="s">
        <v>628</v>
      </c>
    </row>
    <row r="160" spans="2:65" s="1" customFormat="1" ht="16.5" customHeight="1" x14ac:dyDescent="0.2">
      <c r="B160" s="32"/>
      <c r="C160" s="136" t="s">
        <v>428</v>
      </c>
      <c r="D160" s="136" t="s">
        <v>144</v>
      </c>
      <c r="E160" s="137" t="s">
        <v>1201</v>
      </c>
      <c r="F160" s="138" t="s">
        <v>1202</v>
      </c>
      <c r="G160" s="139" t="s">
        <v>261</v>
      </c>
      <c r="H160" s="140">
        <v>11.55</v>
      </c>
      <c r="I160" s="141"/>
      <c r="J160" s="142">
        <f t="shared" si="10"/>
        <v>0</v>
      </c>
      <c r="K160" s="138" t="s">
        <v>1</v>
      </c>
      <c r="L160" s="32"/>
      <c r="M160" s="143" t="s">
        <v>1</v>
      </c>
      <c r="N160" s="144" t="s">
        <v>44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158</v>
      </c>
      <c r="AT160" s="147" t="s">
        <v>144</v>
      </c>
      <c r="AU160" s="147" t="s">
        <v>87</v>
      </c>
      <c r="AY160" s="17" t="s">
        <v>141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7" t="s">
        <v>87</v>
      </c>
      <c r="BK160" s="148">
        <f t="shared" si="19"/>
        <v>0</v>
      </c>
      <c r="BL160" s="17" t="s">
        <v>158</v>
      </c>
      <c r="BM160" s="147" t="s">
        <v>636</v>
      </c>
    </row>
    <row r="161" spans="2:65" s="1" customFormat="1" ht="16.5" customHeight="1" x14ac:dyDescent="0.2">
      <c r="B161" s="32"/>
      <c r="C161" s="183" t="s">
        <v>434</v>
      </c>
      <c r="D161" s="183" t="s">
        <v>362</v>
      </c>
      <c r="E161" s="184" t="s">
        <v>1248</v>
      </c>
      <c r="F161" s="185" t="s">
        <v>1249</v>
      </c>
      <c r="G161" s="186" t="s">
        <v>1143</v>
      </c>
      <c r="H161" s="187">
        <v>1</v>
      </c>
      <c r="I161" s="188"/>
      <c r="J161" s="189">
        <f t="shared" si="10"/>
        <v>0</v>
      </c>
      <c r="K161" s="185" t="s">
        <v>1</v>
      </c>
      <c r="L161" s="190"/>
      <c r="M161" s="191" t="s">
        <v>1</v>
      </c>
      <c r="N161" s="192" t="s">
        <v>44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179</v>
      </c>
      <c r="AT161" s="147" t="s">
        <v>362</v>
      </c>
      <c r="AU161" s="147" t="s">
        <v>87</v>
      </c>
      <c r="AY161" s="17" t="s">
        <v>141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7" t="s">
        <v>87</v>
      </c>
      <c r="BK161" s="148">
        <f t="shared" si="19"/>
        <v>0</v>
      </c>
      <c r="BL161" s="17" t="s">
        <v>158</v>
      </c>
      <c r="BM161" s="147" t="s">
        <v>1250</v>
      </c>
    </row>
    <row r="162" spans="2:65" s="1" customFormat="1" ht="16.5" customHeight="1" x14ac:dyDescent="0.2">
      <c r="B162" s="32"/>
      <c r="C162" s="183" t="s">
        <v>440</v>
      </c>
      <c r="D162" s="183" t="s">
        <v>362</v>
      </c>
      <c r="E162" s="184" t="s">
        <v>1251</v>
      </c>
      <c r="F162" s="185" t="s">
        <v>1252</v>
      </c>
      <c r="G162" s="186" t="s">
        <v>1143</v>
      </c>
      <c r="H162" s="187">
        <v>38</v>
      </c>
      <c r="I162" s="188"/>
      <c r="J162" s="189">
        <f t="shared" si="10"/>
        <v>0</v>
      </c>
      <c r="K162" s="185" t="s">
        <v>1</v>
      </c>
      <c r="L162" s="190"/>
      <c r="M162" s="191" t="s">
        <v>1</v>
      </c>
      <c r="N162" s="192" t="s">
        <v>44</v>
      </c>
      <c r="P162" s="145">
        <f t="shared" si="11"/>
        <v>0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179</v>
      </c>
      <c r="AT162" s="147" t="s">
        <v>362</v>
      </c>
      <c r="AU162" s="147" t="s">
        <v>87</v>
      </c>
      <c r="AY162" s="17" t="s">
        <v>141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7" t="s">
        <v>87</v>
      </c>
      <c r="BK162" s="148">
        <f t="shared" si="19"/>
        <v>0</v>
      </c>
      <c r="BL162" s="17" t="s">
        <v>158</v>
      </c>
      <c r="BM162" s="147" t="s">
        <v>1253</v>
      </c>
    </row>
    <row r="163" spans="2:65" s="1" customFormat="1" ht="16.5" customHeight="1" x14ac:dyDescent="0.2">
      <c r="B163" s="32"/>
      <c r="C163" s="183" t="s">
        <v>451</v>
      </c>
      <c r="D163" s="183" t="s">
        <v>362</v>
      </c>
      <c r="E163" s="184" t="s">
        <v>154</v>
      </c>
      <c r="F163" s="185" t="s">
        <v>1254</v>
      </c>
      <c r="G163" s="186" t="s">
        <v>1143</v>
      </c>
      <c r="H163" s="187">
        <v>9</v>
      </c>
      <c r="I163" s="188"/>
      <c r="J163" s="189">
        <f t="shared" si="10"/>
        <v>0</v>
      </c>
      <c r="K163" s="185" t="s">
        <v>1</v>
      </c>
      <c r="L163" s="190"/>
      <c r="M163" s="191" t="s">
        <v>1</v>
      </c>
      <c r="N163" s="192" t="s">
        <v>44</v>
      </c>
      <c r="P163" s="145">
        <f t="shared" si="11"/>
        <v>0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AR163" s="147" t="s">
        <v>179</v>
      </c>
      <c r="AT163" s="147" t="s">
        <v>362</v>
      </c>
      <c r="AU163" s="147" t="s">
        <v>87</v>
      </c>
      <c r="AY163" s="17" t="s">
        <v>141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7" t="s">
        <v>87</v>
      </c>
      <c r="BK163" s="148">
        <f t="shared" si="19"/>
        <v>0</v>
      </c>
      <c r="BL163" s="17" t="s">
        <v>158</v>
      </c>
      <c r="BM163" s="147" t="s">
        <v>1255</v>
      </c>
    </row>
    <row r="164" spans="2:65" s="1" customFormat="1" ht="16.5" customHeight="1" x14ac:dyDescent="0.2">
      <c r="B164" s="32"/>
      <c r="C164" s="183" t="s">
        <v>461</v>
      </c>
      <c r="D164" s="183" t="s">
        <v>362</v>
      </c>
      <c r="E164" s="184" t="s">
        <v>158</v>
      </c>
      <c r="F164" s="185" t="s">
        <v>1256</v>
      </c>
      <c r="G164" s="186" t="s">
        <v>1143</v>
      </c>
      <c r="H164" s="187">
        <v>15</v>
      </c>
      <c r="I164" s="188"/>
      <c r="J164" s="189">
        <f t="shared" si="10"/>
        <v>0</v>
      </c>
      <c r="K164" s="185" t="s">
        <v>1</v>
      </c>
      <c r="L164" s="190"/>
      <c r="M164" s="191" t="s">
        <v>1</v>
      </c>
      <c r="N164" s="192" t="s">
        <v>44</v>
      </c>
      <c r="P164" s="145">
        <f t="shared" si="11"/>
        <v>0</v>
      </c>
      <c r="Q164" s="145">
        <v>0</v>
      </c>
      <c r="R164" s="145">
        <f t="shared" si="12"/>
        <v>0</v>
      </c>
      <c r="S164" s="145">
        <v>0</v>
      </c>
      <c r="T164" s="146">
        <f t="shared" si="13"/>
        <v>0</v>
      </c>
      <c r="AR164" s="147" t="s">
        <v>179</v>
      </c>
      <c r="AT164" s="147" t="s">
        <v>362</v>
      </c>
      <c r="AU164" s="147" t="s">
        <v>87</v>
      </c>
      <c r="AY164" s="17" t="s">
        <v>141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7" t="s">
        <v>87</v>
      </c>
      <c r="BK164" s="148">
        <f t="shared" si="19"/>
        <v>0</v>
      </c>
      <c r="BL164" s="17" t="s">
        <v>158</v>
      </c>
      <c r="BM164" s="147" t="s">
        <v>1257</v>
      </c>
    </row>
    <row r="165" spans="2:65" s="1" customFormat="1" ht="16.5" customHeight="1" x14ac:dyDescent="0.2">
      <c r="B165" s="32"/>
      <c r="C165" s="183" t="s">
        <v>470</v>
      </c>
      <c r="D165" s="183" t="s">
        <v>362</v>
      </c>
      <c r="E165" s="184" t="s">
        <v>140</v>
      </c>
      <c r="F165" s="185" t="s">
        <v>1258</v>
      </c>
      <c r="G165" s="186" t="s">
        <v>1143</v>
      </c>
      <c r="H165" s="187">
        <v>26</v>
      </c>
      <c r="I165" s="188"/>
      <c r="J165" s="189">
        <f t="shared" si="10"/>
        <v>0</v>
      </c>
      <c r="K165" s="185" t="s">
        <v>1</v>
      </c>
      <c r="L165" s="190"/>
      <c r="M165" s="191" t="s">
        <v>1</v>
      </c>
      <c r="N165" s="192" t="s">
        <v>44</v>
      </c>
      <c r="P165" s="145">
        <f t="shared" si="11"/>
        <v>0</v>
      </c>
      <c r="Q165" s="145">
        <v>0</v>
      </c>
      <c r="R165" s="145">
        <f t="shared" si="12"/>
        <v>0</v>
      </c>
      <c r="S165" s="145">
        <v>0</v>
      </c>
      <c r="T165" s="146">
        <f t="shared" si="13"/>
        <v>0</v>
      </c>
      <c r="AR165" s="147" t="s">
        <v>179</v>
      </c>
      <c r="AT165" s="147" t="s">
        <v>362</v>
      </c>
      <c r="AU165" s="147" t="s">
        <v>87</v>
      </c>
      <c r="AY165" s="17" t="s">
        <v>141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7" t="s">
        <v>87</v>
      </c>
      <c r="BK165" s="148">
        <f t="shared" si="19"/>
        <v>0</v>
      </c>
      <c r="BL165" s="17" t="s">
        <v>158</v>
      </c>
      <c r="BM165" s="147" t="s">
        <v>1259</v>
      </c>
    </row>
    <row r="166" spans="2:65" s="1" customFormat="1" ht="16.5" customHeight="1" x14ac:dyDescent="0.2">
      <c r="B166" s="32"/>
      <c r="C166" s="183" t="s">
        <v>475</v>
      </c>
      <c r="D166" s="183" t="s">
        <v>362</v>
      </c>
      <c r="E166" s="184" t="s">
        <v>167</v>
      </c>
      <c r="F166" s="185" t="s">
        <v>1260</v>
      </c>
      <c r="G166" s="186" t="s">
        <v>1143</v>
      </c>
      <c r="H166" s="187">
        <v>43</v>
      </c>
      <c r="I166" s="188"/>
      <c r="J166" s="189">
        <f t="shared" si="10"/>
        <v>0</v>
      </c>
      <c r="K166" s="185" t="s">
        <v>1</v>
      </c>
      <c r="L166" s="190"/>
      <c r="M166" s="191" t="s">
        <v>1</v>
      </c>
      <c r="N166" s="192" t="s">
        <v>44</v>
      </c>
      <c r="P166" s="145">
        <f t="shared" si="11"/>
        <v>0</v>
      </c>
      <c r="Q166" s="145">
        <v>0</v>
      </c>
      <c r="R166" s="145">
        <f t="shared" si="12"/>
        <v>0</v>
      </c>
      <c r="S166" s="145">
        <v>0</v>
      </c>
      <c r="T166" s="146">
        <f t="shared" si="13"/>
        <v>0</v>
      </c>
      <c r="AR166" s="147" t="s">
        <v>179</v>
      </c>
      <c r="AT166" s="147" t="s">
        <v>362</v>
      </c>
      <c r="AU166" s="147" t="s">
        <v>87</v>
      </c>
      <c r="AY166" s="17" t="s">
        <v>141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7" t="s">
        <v>87</v>
      </c>
      <c r="BK166" s="148">
        <f t="shared" si="19"/>
        <v>0</v>
      </c>
      <c r="BL166" s="17" t="s">
        <v>158</v>
      </c>
      <c r="BM166" s="147" t="s">
        <v>1261</v>
      </c>
    </row>
    <row r="167" spans="2:65" s="1" customFormat="1" ht="16.5" customHeight="1" x14ac:dyDescent="0.2">
      <c r="B167" s="32"/>
      <c r="C167" s="183" t="s">
        <v>481</v>
      </c>
      <c r="D167" s="183" t="s">
        <v>362</v>
      </c>
      <c r="E167" s="184" t="s">
        <v>174</v>
      </c>
      <c r="F167" s="185" t="s">
        <v>1262</v>
      </c>
      <c r="G167" s="186" t="s">
        <v>1143</v>
      </c>
      <c r="H167" s="187">
        <v>36</v>
      </c>
      <c r="I167" s="188"/>
      <c r="J167" s="189">
        <f t="shared" si="10"/>
        <v>0</v>
      </c>
      <c r="K167" s="185" t="s">
        <v>1</v>
      </c>
      <c r="L167" s="190"/>
      <c r="M167" s="191" t="s">
        <v>1</v>
      </c>
      <c r="N167" s="192" t="s">
        <v>44</v>
      </c>
      <c r="P167" s="145">
        <f t="shared" si="11"/>
        <v>0</v>
      </c>
      <c r="Q167" s="145">
        <v>0</v>
      </c>
      <c r="R167" s="145">
        <f t="shared" si="12"/>
        <v>0</v>
      </c>
      <c r="S167" s="145">
        <v>0</v>
      </c>
      <c r="T167" s="146">
        <f t="shared" si="13"/>
        <v>0</v>
      </c>
      <c r="AR167" s="147" t="s">
        <v>179</v>
      </c>
      <c r="AT167" s="147" t="s">
        <v>362</v>
      </c>
      <c r="AU167" s="147" t="s">
        <v>87</v>
      </c>
      <c r="AY167" s="17" t="s">
        <v>141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7" t="s">
        <v>87</v>
      </c>
      <c r="BK167" s="148">
        <f t="shared" si="19"/>
        <v>0</v>
      </c>
      <c r="BL167" s="17" t="s">
        <v>158</v>
      </c>
      <c r="BM167" s="147" t="s">
        <v>1263</v>
      </c>
    </row>
    <row r="168" spans="2:65" s="1" customFormat="1" ht="16.5" customHeight="1" x14ac:dyDescent="0.2">
      <c r="B168" s="32"/>
      <c r="C168" s="183" t="s">
        <v>494</v>
      </c>
      <c r="D168" s="183" t="s">
        <v>362</v>
      </c>
      <c r="E168" s="184" t="s">
        <v>179</v>
      </c>
      <c r="F168" s="185" t="s">
        <v>1264</v>
      </c>
      <c r="G168" s="186" t="s">
        <v>1143</v>
      </c>
      <c r="H168" s="187">
        <v>6</v>
      </c>
      <c r="I168" s="188"/>
      <c r="J168" s="189">
        <f t="shared" si="10"/>
        <v>0</v>
      </c>
      <c r="K168" s="185" t="s">
        <v>1</v>
      </c>
      <c r="L168" s="190"/>
      <c r="M168" s="191" t="s">
        <v>1</v>
      </c>
      <c r="N168" s="192" t="s">
        <v>44</v>
      </c>
      <c r="P168" s="145">
        <f t="shared" si="11"/>
        <v>0</v>
      </c>
      <c r="Q168" s="145">
        <v>0</v>
      </c>
      <c r="R168" s="145">
        <f t="shared" si="12"/>
        <v>0</v>
      </c>
      <c r="S168" s="145">
        <v>0</v>
      </c>
      <c r="T168" s="146">
        <f t="shared" si="13"/>
        <v>0</v>
      </c>
      <c r="AR168" s="147" t="s">
        <v>179</v>
      </c>
      <c r="AT168" s="147" t="s">
        <v>362</v>
      </c>
      <c r="AU168" s="147" t="s">
        <v>87</v>
      </c>
      <c r="AY168" s="17" t="s">
        <v>141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7" t="s">
        <v>87</v>
      </c>
      <c r="BK168" s="148">
        <f t="shared" si="19"/>
        <v>0</v>
      </c>
      <c r="BL168" s="17" t="s">
        <v>158</v>
      </c>
      <c r="BM168" s="147" t="s">
        <v>1265</v>
      </c>
    </row>
    <row r="169" spans="2:65" s="1" customFormat="1" ht="16.5" customHeight="1" x14ac:dyDescent="0.2">
      <c r="B169" s="32"/>
      <c r="C169" s="183" t="s">
        <v>500</v>
      </c>
      <c r="D169" s="183" t="s">
        <v>362</v>
      </c>
      <c r="E169" s="184" t="s">
        <v>186</v>
      </c>
      <c r="F169" s="185" t="s">
        <v>1266</v>
      </c>
      <c r="G169" s="186" t="s">
        <v>1143</v>
      </c>
      <c r="H169" s="187">
        <v>15</v>
      </c>
      <c r="I169" s="188"/>
      <c r="J169" s="189">
        <f t="shared" si="10"/>
        <v>0</v>
      </c>
      <c r="K169" s="185" t="s">
        <v>1</v>
      </c>
      <c r="L169" s="190"/>
      <c r="M169" s="191" t="s">
        <v>1</v>
      </c>
      <c r="N169" s="192" t="s">
        <v>44</v>
      </c>
      <c r="P169" s="145">
        <f t="shared" si="11"/>
        <v>0</v>
      </c>
      <c r="Q169" s="145">
        <v>0</v>
      </c>
      <c r="R169" s="145">
        <f t="shared" si="12"/>
        <v>0</v>
      </c>
      <c r="S169" s="145">
        <v>0</v>
      </c>
      <c r="T169" s="146">
        <f t="shared" si="13"/>
        <v>0</v>
      </c>
      <c r="AR169" s="147" t="s">
        <v>179</v>
      </c>
      <c r="AT169" s="147" t="s">
        <v>362</v>
      </c>
      <c r="AU169" s="147" t="s">
        <v>87</v>
      </c>
      <c r="AY169" s="17" t="s">
        <v>141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7" t="s">
        <v>87</v>
      </c>
      <c r="BK169" s="148">
        <f t="shared" si="19"/>
        <v>0</v>
      </c>
      <c r="BL169" s="17" t="s">
        <v>158</v>
      </c>
      <c r="BM169" s="147" t="s">
        <v>1267</v>
      </c>
    </row>
    <row r="170" spans="2:65" s="1" customFormat="1" ht="16.5" customHeight="1" x14ac:dyDescent="0.2">
      <c r="B170" s="32"/>
      <c r="C170" s="183" t="s">
        <v>506</v>
      </c>
      <c r="D170" s="183" t="s">
        <v>362</v>
      </c>
      <c r="E170" s="184" t="s">
        <v>253</v>
      </c>
      <c r="F170" s="185" t="s">
        <v>1268</v>
      </c>
      <c r="G170" s="186" t="s">
        <v>1143</v>
      </c>
      <c r="H170" s="187">
        <v>10</v>
      </c>
      <c r="I170" s="188"/>
      <c r="J170" s="189">
        <f t="shared" si="10"/>
        <v>0</v>
      </c>
      <c r="K170" s="185" t="s">
        <v>1</v>
      </c>
      <c r="L170" s="190"/>
      <c r="M170" s="191" t="s">
        <v>1</v>
      </c>
      <c r="N170" s="192" t="s">
        <v>44</v>
      </c>
      <c r="P170" s="145">
        <f t="shared" si="11"/>
        <v>0</v>
      </c>
      <c r="Q170" s="145">
        <v>0</v>
      </c>
      <c r="R170" s="145">
        <f t="shared" si="12"/>
        <v>0</v>
      </c>
      <c r="S170" s="145">
        <v>0</v>
      </c>
      <c r="T170" s="146">
        <f t="shared" si="13"/>
        <v>0</v>
      </c>
      <c r="AR170" s="147" t="s">
        <v>179</v>
      </c>
      <c r="AT170" s="147" t="s">
        <v>362</v>
      </c>
      <c r="AU170" s="147" t="s">
        <v>87</v>
      </c>
      <c r="AY170" s="17" t="s">
        <v>141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7" t="s">
        <v>87</v>
      </c>
      <c r="BK170" s="148">
        <f t="shared" si="19"/>
        <v>0</v>
      </c>
      <c r="BL170" s="17" t="s">
        <v>158</v>
      </c>
      <c r="BM170" s="147" t="s">
        <v>1269</v>
      </c>
    </row>
    <row r="171" spans="2:65" s="1" customFormat="1" ht="37.9" customHeight="1" x14ac:dyDescent="0.2">
      <c r="B171" s="32"/>
      <c r="C171" s="183" t="s">
        <v>511</v>
      </c>
      <c r="D171" s="183" t="s">
        <v>362</v>
      </c>
      <c r="E171" s="184" t="s">
        <v>1270</v>
      </c>
      <c r="F171" s="185" t="s">
        <v>1271</v>
      </c>
      <c r="G171" s="186" t="s">
        <v>1143</v>
      </c>
      <c r="H171" s="187">
        <v>720</v>
      </c>
      <c r="I171" s="188"/>
      <c r="J171" s="189">
        <f t="shared" si="10"/>
        <v>0</v>
      </c>
      <c r="K171" s="185" t="s">
        <v>1</v>
      </c>
      <c r="L171" s="190"/>
      <c r="M171" s="191" t="s">
        <v>1</v>
      </c>
      <c r="N171" s="192" t="s">
        <v>44</v>
      </c>
      <c r="P171" s="145">
        <f t="shared" si="11"/>
        <v>0</v>
      </c>
      <c r="Q171" s="145">
        <v>0</v>
      </c>
      <c r="R171" s="145">
        <f t="shared" si="12"/>
        <v>0</v>
      </c>
      <c r="S171" s="145">
        <v>0</v>
      </c>
      <c r="T171" s="146">
        <f t="shared" si="13"/>
        <v>0</v>
      </c>
      <c r="AR171" s="147" t="s">
        <v>179</v>
      </c>
      <c r="AT171" s="147" t="s">
        <v>362</v>
      </c>
      <c r="AU171" s="147" t="s">
        <v>87</v>
      </c>
      <c r="AY171" s="17" t="s">
        <v>141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7" t="s">
        <v>87</v>
      </c>
      <c r="BK171" s="148">
        <f t="shared" si="19"/>
        <v>0</v>
      </c>
      <c r="BL171" s="17" t="s">
        <v>158</v>
      </c>
      <c r="BM171" s="147" t="s">
        <v>1272</v>
      </c>
    </row>
    <row r="172" spans="2:65" s="1" customFormat="1" ht="21.75" customHeight="1" x14ac:dyDescent="0.2">
      <c r="B172" s="32"/>
      <c r="C172" s="136" t="s">
        <v>515</v>
      </c>
      <c r="D172" s="136" t="s">
        <v>144</v>
      </c>
      <c r="E172" s="137" t="s">
        <v>1273</v>
      </c>
      <c r="F172" s="138" t="s">
        <v>1274</v>
      </c>
      <c r="G172" s="139" t="s">
        <v>209</v>
      </c>
      <c r="H172" s="140">
        <v>984</v>
      </c>
      <c r="I172" s="141"/>
      <c r="J172" s="142">
        <f t="shared" si="10"/>
        <v>0</v>
      </c>
      <c r="K172" s="138" t="s">
        <v>1</v>
      </c>
      <c r="L172" s="32"/>
      <c r="M172" s="143" t="s">
        <v>1</v>
      </c>
      <c r="N172" s="144" t="s">
        <v>44</v>
      </c>
      <c r="P172" s="145">
        <f t="shared" si="11"/>
        <v>0</v>
      </c>
      <c r="Q172" s="145">
        <v>0</v>
      </c>
      <c r="R172" s="145">
        <f t="shared" si="12"/>
        <v>0</v>
      </c>
      <c r="S172" s="145">
        <v>0</v>
      </c>
      <c r="T172" s="146">
        <f t="shared" si="13"/>
        <v>0</v>
      </c>
      <c r="AR172" s="147" t="s">
        <v>158</v>
      </c>
      <c r="AT172" s="147" t="s">
        <v>144</v>
      </c>
      <c r="AU172" s="147" t="s">
        <v>87</v>
      </c>
      <c r="AY172" s="17" t="s">
        <v>141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7" t="s">
        <v>87</v>
      </c>
      <c r="BK172" s="148">
        <f t="shared" si="19"/>
        <v>0</v>
      </c>
      <c r="BL172" s="17" t="s">
        <v>158</v>
      </c>
      <c r="BM172" s="147" t="s">
        <v>754</v>
      </c>
    </row>
    <row r="173" spans="2:65" s="1" customFormat="1" ht="24.2" customHeight="1" x14ac:dyDescent="0.2">
      <c r="B173" s="32"/>
      <c r="C173" s="136" t="s">
        <v>520</v>
      </c>
      <c r="D173" s="136" t="s">
        <v>144</v>
      </c>
      <c r="E173" s="137" t="s">
        <v>1275</v>
      </c>
      <c r="F173" s="138" t="s">
        <v>1276</v>
      </c>
      <c r="G173" s="139" t="s">
        <v>209</v>
      </c>
      <c r="H173" s="140">
        <v>984</v>
      </c>
      <c r="I173" s="141"/>
      <c r="J173" s="142">
        <f t="shared" si="10"/>
        <v>0</v>
      </c>
      <c r="K173" s="138" t="s">
        <v>1</v>
      </c>
      <c r="L173" s="32"/>
      <c r="M173" s="143" t="s">
        <v>1</v>
      </c>
      <c r="N173" s="144" t="s">
        <v>44</v>
      </c>
      <c r="P173" s="145">
        <f t="shared" si="11"/>
        <v>0</v>
      </c>
      <c r="Q173" s="145">
        <v>0</v>
      </c>
      <c r="R173" s="145">
        <f t="shared" si="12"/>
        <v>0</v>
      </c>
      <c r="S173" s="145">
        <v>0</v>
      </c>
      <c r="T173" s="146">
        <f t="shared" si="13"/>
        <v>0</v>
      </c>
      <c r="AR173" s="147" t="s">
        <v>158</v>
      </c>
      <c r="AT173" s="147" t="s">
        <v>144</v>
      </c>
      <c r="AU173" s="147" t="s">
        <v>87</v>
      </c>
      <c r="AY173" s="17" t="s">
        <v>141</v>
      </c>
      <c r="BE173" s="148">
        <f t="shared" si="14"/>
        <v>0</v>
      </c>
      <c r="BF173" s="148">
        <f t="shared" si="15"/>
        <v>0</v>
      </c>
      <c r="BG173" s="148">
        <f t="shared" si="16"/>
        <v>0</v>
      </c>
      <c r="BH173" s="148">
        <f t="shared" si="17"/>
        <v>0</v>
      </c>
      <c r="BI173" s="148">
        <f t="shared" si="18"/>
        <v>0</v>
      </c>
      <c r="BJ173" s="17" t="s">
        <v>87</v>
      </c>
      <c r="BK173" s="148">
        <f t="shared" si="19"/>
        <v>0</v>
      </c>
      <c r="BL173" s="17" t="s">
        <v>158</v>
      </c>
      <c r="BM173" s="147" t="s">
        <v>762</v>
      </c>
    </row>
    <row r="174" spans="2:65" s="1" customFormat="1" ht="24.2" customHeight="1" x14ac:dyDescent="0.2">
      <c r="B174" s="32"/>
      <c r="C174" s="183" t="s">
        <v>525</v>
      </c>
      <c r="D174" s="183" t="s">
        <v>362</v>
      </c>
      <c r="E174" s="184" t="s">
        <v>1217</v>
      </c>
      <c r="F174" s="185" t="s">
        <v>1218</v>
      </c>
      <c r="G174" s="186" t="s">
        <v>1219</v>
      </c>
      <c r="H174" s="187">
        <v>0.59</v>
      </c>
      <c r="I174" s="188"/>
      <c r="J174" s="189">
        <f t="shared" si="10"/>
        <v>0</v>
      </c>
      <c r="K174" s="185" t="s">
        <v>1</v>
      </c>
      <c r="L174" s="190"/>
      <c r="M174" s="191" t="s">
        <v>1</v>
      </c>
      <c r="N174" s="192" t="s">
        <v>44</v>
      </c>
      <c r="P174" s="145">
        <f t="shared" si="11"/>
        <v>0</v>
      </c>
      <c r="Q174" s="145">
        <v>0</v>
      </c>
      <c r="R174" s="145">
        <f t="shared" si="12"/>
        <v>0</v>
      </c>
      <c r="S174" s="145">
        <v>0</v>
      </c>
      <c r="T174" s="146">
        <f t="shared" si="13"/>
        <v>0</v>
      </c>
      <c r="AR174" s="147" t="s">
        <v>179</v>
      </c>
      <c r="AT174" s="147" t="s">
        <v>362</v>
      </c>
      <c r="AU174" s="147" t="s">
        <v>87</v>
      </c>
      <c r="AY174" s="17" t="s">
        <v>141</v>
      </c>
      <c r="BE174" s="148">
        <f t="shared" si="14"/>
        <v>0</v>
      </c>
      <c r="BF174" s="148">
        <f t="shared" si="15"/>
        <v>0</v>
      </c>
      <c r="BG174" s="148">
        <f t="shared" si="16"/>
        <v>0</v>
      </c>
      <c r="BH174" s="148">
        <f t="shared" si="17"/>
        <v>0</v>
      </c>
      <c r="BI174" s="148">
        <f t="shared" si="18"/>
        <v>0</v>
      </c>
      <c r="BJ174" s="17" t="s">
        <v>87</v>
      </c>
      <c r="BK174" s="148">
        <f t="shared" si="19"/>
        <v>0</v>
      </c>
      <c r="BL174" s="17" t="s">
        <v>158</v>
      </c>
      <c r="BM174" s="147" t="s">
        <v>1277</v>
      </c>
    </row>
    <row r="175" spans="2:65" s="1" customFormat="1" ht="37.9" customHeight="1" x14ac:dyDescent="0.2">
      <c r="B175" s="32"/>
      <c r="C175" s="136" t="s">
        <v>530</v>
      </c>
      <c r="D175" s="136" t="s">
        <v>144</v>
      </c>
      <c r="E175" s="137" t="s">
        <v>1221</v>
      </c>
      <c r="F175" s="138" t="s">
        <v>1222</v>
      </c>
      <c r="G175" s="139" t="s">
        <v>1164</v>
      </c>
      <c r="H175" s="140">
        <v>1</v>
      </c>
      <c r="I175" s="141"/>
      <c r="J175" s="142">
        <f t="shared" si="10"/>
        <v>0</v>
      </c>
      <c r="K175" s="138" t="s">
        <v>1</v>
      </c>
      <c r="L175" s="32"/>
      <c r="M175" s="143" t="s">
        <v>1</v>
      </c>
      <c r="N175" s="144" t="s">
        <v>44</v>
      </c>
      <c r="P175" s="145">
        <f t="shared" si="11"/>
        <v>0</v>
      </c>
      <c r="Q175" s="145">
        <v>0</v>
      </c>
      <c r="R175" s="145">
        <f t="shared" si="12"/>
        <v>0</v>
      </c>
      <c r="S175" s="145">
        <v>0</v>
      </c>
      <c r="T175" s="146">
        <f t="shared" si="13"/>
        <v>0</v>
      </c>
      <c r="AR175" s="147" t="s">
        <v>158</v>
      </c>
      <c r="AT175" s="147" t="s">
        <v>144</v>
      </c>
      <c r="AU175" s="147" t="s">
        <v>87</v>
      </c>
      <c r="AY175" s="17" t="s">
        <v>141</v>
      </c>
      <c r="BE175" s="148">
        <f t="shared" si="14"/>
        <v>0</v>
      </c>
      <c r="BF175" s="148">
        <f t="shared" si="15"/>
        <v>0</v>
      </c>
      <c r="BG175" s="148">
        <f t="shared" si="16"/>
        <v>0</v>
      </c>
      <c r="BH175" s="148">
        <f t="shared" si="17"/>
        <v>0</v>
      </c>
      <c r="BI175" s="148">
        <f t="shared" si="18"/>
        <v>0</v>
      </c>
      <c r="BJ175" s="17" t="s">
        <v>87</v>
      </c>
      <c r="BK175" s="148">
        <f t="shared" si="19"/>
        <v>0</v>
      </c>
      <c r="BL175" s="17" t="s">
        <v>158</v>
      </c>
      <c r="BM175" s="147" t="s">
        <v>778</v>
      </c>
    </row>
    <row r="176" spans="2:65" s="1" customFormat="1" ht="16.5" customHeight="1" x14ac:dyDescent="0.2">
      <c r="B176" s="32"/>
      <c r="C176" s="136" t="s">
        <v>534</v>
      </c>
      <c r="D176" s="136" t="s">
        <v>144</v>
      </c>
      <c r="E176" s="137" t="s">
        <v>1278</v>
      </c>
      <c r="F176" s="138" t="s">
        <v>1279</v>
      </c>
      <c r="G176" s="139" t="s">
        <v>209</v>
      </c>
      <c r="H176" s="140">
        <v>1968</v>
      </c>
      <c r="I176" s="141"/>
      <c r="J176" s="142">
        <f t="shared" si="10"/>
        <v>0</v>
      </c>
      <c r="K176" s="138" t="s">
        <v>1</v>
      </c>
      <c r="L176" s="32"/>
      <c r="M176" s="143" t="s">
        <v>1</v>
      </c>
      <c r="N176" s="144" t="s">
        <v>44</v>
      </c>
      <c r="P176" s="145">
        <f t="shared" si="11"/>
        <v>0</v>
      </c>
      <c r="Q176" s="145">
        <v>0</v>
      </c>
      <c r="R176" s="145">
        <f t="shared" si="12"/>
        <v>0</v>
      </c>
      <c r="S176" s="145">
        <v>0</v>
      </c>
      <c r="T176" s="146">
        <f t="shared" si="13"/>
        <v>0</v>
      </c>
      <c r="AR176" s="147" t="s">
        <v>158</v>
      </c>
      <c r="AT176" s="147" t="s">
        <v>144</v>
      </c>
      <c r="AU176" s="147" t="s">
        <v>87</v>
      </c>
      <c r="AY176" s="17" t="s">
        <v>141</v>
      </c>
      <c r="BE176" s="148">
        <f t="shared" si="14"/>
        <v>0</v>
      </c>
      <c r="BF176" s="148">
        <f t="shared" si="15"/>
        <v>0</v>
      </c>
      <c r="BG176" s="148">
        <f t="shared" si="16"/>
        <v>0</v>
      </c>
      <c r="BH176" s="148">
        <f t="shared" si="17"/>
        <v>0</v>
      </c>
      <c r="BI176" s="148">
        <f t="shared" si="18"/>
        <v>0</v>
      </c>
      <c r="BJ176" s="17" t="s">
        <v>87</v>
      </c>
      <c r="BK176" s="148">
        <f t="shared" si="19"/>
        <v>0</v>
      </c>
      <c r="BL176" s="17" t="s">
        <v>158</v>
      </c>
      <c r="BM176" s="147" t="s">
        <v>790</v>
      </c>
    </row>
    <row r="177" spans="2:65" s="1" customFormat="1" ht="16.5" customHeight="1" x14ac:dyDescent="0.2">
      <c r="B177" s="32"/>
      <c r="C177" s="136" t="s">
        <v>538</v>
      </c>
      <c r="D177" s="136" t="s">
        <v>144</v>
      </c>
      <c r="E177" s="137" t="s">
        <v>1280</v>
      </c>
      <c r="F177" s="138" t="s">
        <v>1281</v>
      </c>
      <c r="G177" s="139" t="s">
        <v>209</v>
      </c>
      <c r="H177" s="140">
        <v>1968</v>
      </c>
      <c r="I177" s="141"/>
      <c r="J177" s="142">
        <f t="shared" si="10"/>
        <v>0</v>
      </c>
      <c r="K177" s="138" t="s">
        <v>1</v>
      </c>
      <c r="L177" s="32"/>
      <c r="M177" s="143" t="s">
        <v>1</v>
      </c>
      <c r="N177" s="144" t="s">
        <v>44</v>
      </c>
      <c r="P177" s="145">
        <f t="shared" si="11"/>
        <v>0</v>
      </c>
      <c r="Q177" s="145">
        <v>0</v>
      </c>
      <c r="R177" s="145">
        <f t="shared" si="12"/>
        <v>0</v>
      </c>
      <c r="S177" s="145">
        <v>0</v>
      </c>
      <c r="T177" s="146">
        <f t="shared" si="13"/>
        <v>0</v>
      </c>
      <c r="AR177" s="147" t="s">
        <v>158</v>
      </c>
      <c r="AT177" s="147" t="s">
        <v>144</v>
      </c>
      <c r="AU177" s="147" t="s">
        <v>87</v>
      </c>
      <c r="AY177" s="17" t="s">
        <v>141</v>
      </c>
      <c r="BE177" s="148">
        <f t="shared" si="14"/>
        <v>0</v>
      </c>
      <c r="BF177" s="148">
        <f t="shared" si="15"/>
        <v>0</v>
      </c>
      <c r="BG177" s="148">
        <f t="shared" si="16"/>
        <v>0</v>
      </c>
      <c r="BH177" s="148">
        <f t="shared" si="17"/>
        <v>0</v>
      </c>
      <c r="BI177" s="148">
        <f t="shared" si="18"/>
        <v>0</v>
      </c>
      <c r="BJ177" s="17" t="s">
        <v>87</v>
      </c>
      <c r="BK177" s="148">
        <f t="shared" si="19"/>
        <v>0</v>
      </c>
      <c r="BL177" s="17" t="s">
        <v>158</v>
      </c>
      <c r="BM177" s="147" t="s">
        <v>800</v>
      </c>
    </row>
    <row r="178" spans="2:65" s="1" customFormat="1" ht="16.5" customHeight="1" x14ac:dyDescent="0.2">
      <c r="B178" s="32"/>
      <c r="C178" s="136" t="s">
        <v>543</v>
      </c>
      <c r="D178" s="136" t="s">
        <v>144</v>
      </c>
      <c r="E178" s="137" t="s">
        <v>1282</v>
      </c>
      <c r="F178" s="138" t="s">
        <v>1283</v>
      </c>
      <c r="G178" s="139" t="s">
        <v>209</v>
      </c>
      <c r="H178" s="140">
        <v>196.8</v>
      </c>
      <c r="I178" s="141"/>
      <c r="J178" s="142">
        <f t="shared" si="10"/>
        <v>0</v>
      </c>
      <c r="K178" s="138" t="s">
        <v>1</v>
      </c>
      <c r="L178" s="32"/>
      <c r="M178" s="143" t="s">
        <v>1</v>
      </c>
      <c r="N178" s="144" t="s">
        <v>44</v>
      </c>
      <c r="P178" s="145">
        <f t="shared" si="11"/>
        <v>0</v>
      </c>
      <c r="Q178" s="145">
        <v>0</v>
      </c>
      <c r="R178" s="145">
        <f t="shared" si="12"/>
        <v>0</v>
      </c>
      <c r="S178" s="145">
        <v>0</v>
      </c>
      <c r="T178" s="146">
        <f t="shared" si="13"/>
        <v>0</v>
      </c>
      <c r="AR178" s="147" t="s">
        <v>158</v>
      </c>
      <c r="AT178" s="147" t="s">
        <v>144</v>
      </c>
      <c r="AU178" s="147" t="s">
        <v>87</v>
      </c>
      <c r="AY178" s="17" t="s">
        <v>141</v>
      </c>
      <c r="BE178" s="148">
        <f t="shared" si="14"/>
        <v>0</v>
      </c>
      <c r="BF178" s="148">
        <f t="shared" si="15"/>
        <v>0</v>
      </c>
      <c r="BG178" s="148">
        <f t="shared" si="16"/>
        <v>0</v>
      </c>
      <c r="BH178" s="148">
        <f t="shared" si="17"/>
        <v>0</v>
      </c>
      <c r="BI178" s="148">
        <f t="shared" si="18"/>
        <v>0</v>
      </c>
      <c r="BJ178" s="17" t="s">
        <v>87</v>
      </c>
      <c r="BK178" s="148">
        <f t="shared" si="19"/>
        <v>0</v>
      </c>
      <c r="BL178" s="17" t="s">
        <v>158</v>
      </c>
      <c r="BM178" s="147" t="s">
        <v>808</v>
      </c>
    </row>
    <row r="179" spans="2:65" s="1" customFormat="1" ht="24.2" customHeight="1" x14ac:dyDescent="0.2">
      <c r="B179" s="32"/>
      <c r="C179" s="136" t="s">
        <v>547</v>
      </c>
      <c r="D179" s="136" t="s">
        <v>144</v>
      </c>
      <c r="E179" s="137" t="s">
        <v>1284</v>
      </c>
      <c r="F179" s="138" t="s">
        <v>1285</v>
      </c>
      <c r="G179" s="139" t="s">
        <v>1164</v>
      </c>
      <c r="H179" s="140">
        <v>1</v>
      </c>
      <c r="I179" s="141"/>
      <c r="J179" s="142">
        <f t="shared" si="10"/>
        <v>0</v>
      </c>
      <c r="K179" s="138" t="s">
        <v>1</v>
      </c>
      <c r="L179" s="32"/>
      <c r="M179" s="143" t="s">
        <v>1</v>
      </c>
      <c r="N179" s="144" t="s">
        <v>44</v>
      </c>
      <c r="P179" s="145">
        <f t="shared" si="11"/>
        <v>0</v>
      </c>
      <c r="Q179" s="145">
        <v>0</v>
      </c>
      <c r="R179" s="145">
        <f t="shared" si="12"/>
        <v>0</v>
      </c>
      <c r="S179" s="145">
        <v>0</v>
      </c>
      <c r="T179" s="146">
        <f t="shared" si="13"/>
        <v>0</v>
      </c>
      <c r="AR179" s="147" t="s">
        <v>158</v>
      </c>
      <c r="AT179" s="147" t="s">
        <v>144</v>
      </c>
      <c r="AU179" s="147" t="s">
        <v>87</v>
      </c>
      <c r="AY179" s="17" t="s">
        <v>141</v>
      </c>
      <c r="BE179" s="148">
        <f t="shared" si="14"/>
        <v>0</v>
      </c>
      <c r="BF179" s="148">
        <f t="shared" si="15"/>
        <v>0</v>
      </c>
      <c r="BG179" s="148">
        <f t="shared" si="16"/>
        <v>0</v>
      </c>
      <c r="BH179" s="148">
        <f t="shared" si="17"/>
        <v>0</v>
      </c>
      <c r="BI179" s="148">
        <f t="shared" si="18"/>
        <v>0</v>
      </c>
      <c r="BJ179" s="17" t="s">
        <v>87</v>
      </c>
      <c r="BK179" s="148">
        <f t="shared" si="19"/>
        <v>0</v>
      </c>
      <c r="BL179" s="17" t="s">
        <v>158</v>
      </c>
      <c r="BM179" s="147" t="s">
        <v>816</v>
      </c>
    </row>
    <row r="180" spans="2:65" s="1" customFormat="1" ht="24.2" customHeight="1" x14ac:dyDescent="0.2">
      <c r="B180" s="32"/>
      <c r="C180" s="136" t="s">
        <v>553</v>
      </c>
      <c r="D180" s="136" t="s">
        <v>144</v>
      </c>
      <c r="E180" s="137" t="s">
        <v>1286</v>
      </c>
      <c r="F180" s="138" t="s">
        <v>1287</v>
      </c>
      <c r="G180" s="139" t="s">
        <v>340</v>
      </c>
      <c r="H180" s="140">
        <v>4.9000000000000002E-2</v>
      </c>
      <c r="I180" s="141"/>
      <c r="J180" s="142">
        <f t="shared" si="10"/>
        <v>0</v>
      </c>
      <c r="K180" s="138" t="s">
        <v>1</v>
      </c>
      <c r="L180" s="32"/>
      <c r="M180" s="143" t="s">
        <v>1</v>
      </c>
      <c r="N180" s="144" t="s">
        <v>44</v>
      </c>
      <c r="P180" s="145">
        <f t="shared" si="11"/>
        <v>0</v>
      </c>
      <c r="Q180" s="145">
        <v>0</v>
      </c>
      <c r="R180" s="145">
        <f t="shared" si="12"/>
        <v>0</v>
      </c>
      <c r="S180" s="145">
        <v>0</v>
      </c>
      <c r="T180" s="146">
        <f t="shared" si="13"/>
        <v>0</v>
      </c>
      <c r="AR180" s="147" t="s">
        <v>158</v>
      </c>
      <c r="AT180" s="147" t="s">
        <v>144</v>
      </c>
      <c r="AU180" s="147" t="s">
        <v>87</v>
      </c>
      <c r="AY180" s="17" t="s">
        <v>141</v>
      </c>
      <c r="BE180" s="148">
        <f t="shared" si="14"/>
        <v>0</v>
      </c>
      <c r="BF180" s="148">
        <f t="shared" si="15"/>
        <v>0</v>
      </c>
      <c r="BG180" s="148">
        <f t="shared" si="16"/>
        <v>0</v>
      </c>
      <c r="BH180" s="148">
        <f t="shared" si="17"/>
        <v>0</v>
      </c>
      <c r="BI180" s="148">
        <f t="shared" si="18"/>
        <v>0</v>
      </c>
      <c r="BJ180" s="17" t="s">
        <v>87</v>
      </c>
      <c r="BK180" s="148">
        <f t="shared" si="19"/>
        <v>0</v>
      </c>
      <c r="BL180" s="17" t="s">
        <v>158</v>
      </c>
      <c r="BM180" s="147" t="s">
        <v>825</v>
      </c>
    </row>
    <row r="181" spans="2:65" s="1" customFormat="1" ht="16.5" customHeight="1" x14ac:dyDescent="0.2">
      <c r="B181" s="32"/>
      <c r="C181" s="183" t="s">
        <v>559</v>
      </c>
      <c r="D181" s="183" t="s">
        <v>362</v>
      </c>
      <c r="E181" s="184" t="s">
        <v>1288</v>
      </c>
      <c r="F181" s="185" t="s">
        <v>1289</v>
      </c>
      <c r="G181" s="186" t="s">
        <v>1127</v>
      </c>
      <c r="H181" s="187">
        <v>49.2</v>
      </c>
      <c r="I181" s="188"/>
      <c r="J181" s="189">
        <f t="shared" si="10"/>
        <v>0</v>
      </c>
      <c r="K181" s="185" t="s">
        <v>1</v>
      </c>
      <c r="L181" s="190"/>
      <c r="M181" s="191" t="s">
        <v>1</v>
      </c>
      <c r="N181" s="192" t="s">
        <v>44</v>
      </c>
      <c r="P181" s="145">
        <f t="shared" si="11"/>
        <v>0</v>
      </c>
      <c r="Q181" s="145">
        <v>0</v>
      </c>
      <c r="R181" s="145">
        <f t="shared" si="12"/>
        <v>0</v>
      </c>
      <c r="S181" s="145">
        <v>0</v>
      </c>
      <c r="T181" s="146">
        <f t="shared" si="13"/>
        <v>0</v>
      </c>
      <c r="AR181" s="147" t="s">
        <v>179</v>
      </c>
      <c r="AT181" s="147" t="s">
        <v>362</v>
      </c>
      <c r="AU181" s="147" t="s">
        <v>87</v>
      </c>
      <c r="AY181" s="17" t="s">
        <v>141</v>
      </c>
      <c r="BE181" s="148">
        <f t="shared" si="14"/>
        <v>0</v>
      </c>
      <c r="BF181" s="148">
        <f t="shared" si="15"/>
        <v>0</v>
      </c>
      <c r="BG181" s="148">
        <f t="shared" si="16"/>
        <v>0</v>
      </c>
      <c r="BH181" s="148">
        <f t="shared" si="17"/>
        <v>0</v>
      </c>
      <c r="BI181" s="148">
        <f t="shared" si="18"/>
        <v>0</v>
      </c>
      <c r="BJ181" s="17" t="s">
        <v>87</v>
      </c>
      <c r="BK181" s="148">
        <f t="shared" si="19"/>
        <v>0</v>
      </c>
      <c r="BL181" s="17" t="s">
        <v>158</v>
      </c>
      <c r="BM181" s="147" t="s">
        <v>1290</v>
      </c>
    </row>
    <row r="182" spans="2:65" s="1" customFormat="1" ht="24.2" customHeight="1" x14ac:dyDescent="0.2">
      <c r="B182" s="32"/>
      <c r="C182" s="136" t="s">
        <v>564</v>
      </c>
      <c r="D182" s="136" t="s">
        <v>144</v>
      </c>
      <c r="E182" s="137" t="s">
        <v>1291</v>
      </c>
      <c r="F182" s="138" t="s">
        <v>1292</v>
      </c>
      <c r="G182" s="139" t="s">
        <v>209</v>
      </c>
      <c r="H182" s="140">
        <v>984</v>
      </c>
      <c r="I182" s="141"/>
      <c r="J182" s="142">
        <f t="shared" si="10"/>
        <v>0</v>
      </c>
      <c r="K182" s="138" t="s">
        <v>1</v>
      </c>
      <c r="L182" s="32"/>
      <c r="M182" s="143" t="s">
        <v>1</v>
      </c>
      <c r="N182" s="144" t="s">
        <v>44</v>
      </c>
      <c r="P182" s="145">
        <f t="shared" si="11"/>
        <v>0</v>
      </c>
      <c r="Q182" s="145">
        <v>0</v>
      </c>
      <c r="R182" s="145">
        <f t="shared" si="12"/>
        <v>0</v>
      </c>
      <c r="S182" s="145">
        <v>0</v>
      </c>
      <c r="T182" s="146">
        <f t="shared" si="13"/>
        <v>0</v>
      </c>
      <c r="AR182" s="147" t="s">
        <v>158</v>
      </c>
      <c r="AT182" s="147" t="s">
        <v>144</v>
      </c>
      <c r="AU182" s="147" t="s">
        <v>87</v>
      </c>
      <c r="AY182" s="17" t="s">
        <v>141</v>
      </c>
      <c r="BE182" s="148">
        <f t="shared" si="14"/>
        <v>0</v>
      </c>
      <c r="BF182" s="148">
        <f t="shared" si="15"/>
        <v>0</v>
      </c>
      <c r="BG182" s="148">
        <f t="shared" si="16"/>
        <v>0</v>
      </c>
      <c r="BH182" s="148">
        <f t="shared" si="17"/>
        <v>0</v>
      </c>
      <c r="BI182" s="148">
        <f t="shared" si="18"/>
        <v>0</v>
      </c>
      <c r="BJ182" s="17" t="s">
        <v>87</v>
      </c>
      <c r="BK182" s="148">
        <f t="shared" si="19"/>
        <v>0</v>
      </c>
      <c r="BL182" s="17" t="s">
        <v>158</v>
      </c>
      <c r="BM182" s="147" t="s">
        <v>850</v>
      </c>
    </row>
    <row r="183" spans="2:65" s="1" customFormat="1" ht="16.5" customHeight="1" x14ac:dyDescent="0.2">
      <c r="B183" s="32"/>
      <c r="C183" s="183" t="s">
        <v>570</v>
      </c>
      <c r="D183" s="183" t="s">
        <v>362</v>
      </c>
      <c r="E183" s="184" t="s">
        <v>1293</v>
      </c>
      <c r="F183" s="185" t="s">
        <v>1294</v>
      </c>
      <c r="G183" s="186" t="s">
        <v>1127</v>
      </c>
      <c r="H183" s="187">
        <v>29.52</v>
      </c>
      <c r="I183" s="188"/>
      <c r="J183" s="189">
        <f t="shared" si="10"/>
        <v>0</v>
      </c>
      <c r="K183" s="185" t="s">
        <v>1</v>
      </c>
      <c r="L183" s="190"/>
      <c r="M183" s="199" t="s">
        <v>1</v>
      </c>
      <c r="N183" s="200" t="s">
        <v>44</v>
      </c>
      <c r="O183" s="195"/>
      <c r="P183" s="196">
        <f t="shared" si="11"/>
        <v>0</v>
      </c>
      <c r="Q183" s="196">
        <v>0</v>
      </c>
      <c r="R183" s="196">
        <f t="shared" si="12"/>
        <v>0</v>
      </c>
      <c r="S183" s="196">
        <v>0</v>
      </c>
      <c r="T183" s="197">
        <f t="shared" si="13"/>
        <v>0</v>
      </c>
      <c r="AR183" s="147" t="s">
        <v>179</v>
      </c>
      <c r="AT183" s="147" t="s">
        <v>362</v>
      </c>
      <c r="AU183" s="147" t="s">
        <v>87</v>
      </c>
      <c r="AY183" s="17" t="s">
        <v>141</v>
      </c>
      <c r="BE183" s="148">
        <f t="shared" si="14"/>
        <v>0</v>
      </c>
      <c r="BF183" s="148">
        <f t="shared" si="15"/>
        <v>0</v>
      </c>
      <c r="BG183" s="148">
        <f t="shared" si="16"/>
        <v>0</v>
      </c>
      <c r="BH183" s="148">
        <f t="shared" si="17"/>
        <v>0</v>
      </c>
      <c r="BI183" s="148">
        <f t="shared" si="18"/>
        <v>0</v>
      </c>
      <c r="BJ183" s="17" t="s">
        <v>87</v>
      </c>
      <c r="BK183" s="148">
        <f t="shared" si="19"/>
        <v>0</v>
      </c>
      <c r="BL183" s="17" t="s">
        <v>158</v>
      </c>
      <c r="BM183" s="147" t="s">
        <v>1295</v>
      </c>
    </row>
    <row r="184" spans="2:65" s="1" customFormat="1" ht="6.95" customHeight="1" x14ac:dyDescent="0.2">
      <c r="B184" s="44"/>
      <c r="C184" s="45"/>
      <c r="D184" s="45"/>
      <c r="E184" s="45"/>
      <c r="F184" s="45"/>
      <c r="G184" s="45"/>
      <c r="H184" s="45"/>
      <c r="I184" s="45"/>
      <c r="J184" s="45"/>
      <c r="K184" s="45"/>
      <c r="L184" s="32"/>
    </row>
  </sheetData>
  <sheetProtection algorithmName="SHA-512" hashValue="yzYxpuOrm9p5N1AQxpaLS+UEFZR62CwDI0b37XHmSA4YVyWSdg3b6aR/ohpHJA/OGnlqWDFQinO59NDHX5fbkw==" saltValue="hX3WQveRu7eq9dU0TxP5scsWkH7pJFYu1dpdHmzrsdMWqUcy7ogH4DW4nmXzLH7miqQ/9OeqeWoscdI11kMjUg==" spinCount="100000" sheet="1" objects="1" scenarios="1" formatColumns="0" formatRows="0" autoFilter="0"/>
  <autoFilter ref="C121:K183" xr:uid="{00000000-0009-0000-0000-000006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23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111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5" customHeight="1" x14ac:dyDescent="0.2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43" t="str">
        <f>'Rekapitulace stavby'!K6</f>
        <v>REGENERACE PANELOVÉHO SÍDLIŠTĚ DUBINA – LOKALITA 3B</v>
      </c>
      <c r="F7" s="244"/>
      <c r="G7" s="244"/>
      <c r="H7" s="244"/>
      <c r="L7" s="20"/>
    </row>
    <row r="8" spans="2:46" s="1" customFormat="1" ht="12" customHeight="1" x14ac:dyDescent="0.2">
      <c r="B8" s="32"/>
      <c r="D8" s="27" t="s">
        <v>113</v>
      </c>
      <c r="L8" s="32"/>
    </row>
    <row r="9" spans="2:46" s="1" customFormat="1" ht="16.5" customHeight="1" x14ac:dyDescent="0.2">
      <c r="B9" s="32"/>
      <c r="E9" s="201" t="s">
        <v>1296</v>
      </c>
      <c r="F9" s="245"/>
      <c r="G9" s="245"/>
      <c r="H9" s="245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1. 6. 2024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 x14ac:dyDescent="0.2">
      <c r="B15" s="32"/>
      <c r="E15" s="25" t="s">
        <v>115</v>
      </c>
      <c r="I15" s="27" t="s">
        <v>28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46" t="str">
        <f>'Rekapitulace stavby'!E14</f>
        <v>Vyplň údaj</v>
      </c>
      <c r="F18" s="227"/>
      <c r="G18" s="227"/>
      <c r="H18" s="227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 x14ac:dyDescent="0.2">
      <c r="B21" s="32"/>
      <c r="E21" s="25" t="s">
        <v>33</v>
      </c>
      <c r="I21" s="27" t="s">
        <v>28</v>
      </c>
      <c r="J21" s="25" t="s">
        <v>34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36</v>
      </c>
      <c r="I23" s="27" t="s">
        <v>25</v>
      </c>
      <c r="J23" s="25" t="s">
        <v>1</v>
      </c>
      <c r="L23" s="32"/>
    </row>
    <row r="24" spans="2:12" s="1" customFormat="1" ht="18" customHeight="1" x14ac:dyDescent="0.2">
      <c r="B24" s="32"/>
      <c r="E24" s="25" t="s">
        <v>37</v>
      </c>
      <c r="I24" s="27" t="s">
        <v>28</v>
      </c>
      <c r="J24" s="25" t="s">
        <v>1</v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38</v>
      </c>
      <c r="L26" s="32"/>
    </row>
    <row r="27" spans="2:12" s="7" customFormat="1" ht="16.5" customHeight="1" x14ac:dyDescent="0.2">
      <c r="B27" s="94"/>
      <c r="E27" s="232" t="s">
        <v>1</v>
      </c>
      <c r="F27" s="232"/>
      <c r="G27" s="232"/>
      <c r="H27" s="232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39</v>
      </c>
      <c r="J30" s="66">
        <f>ROUND(J118,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 x14ac:dyDescent="0.2">
      <c r="B33" s="32"/>
      <c r="D33" s="55" t="s">
        <v>43</v>
      </c>
      <c r="E33" s="27" t="s">
        <v>44</v>
      </c>
      <c r="F33" s="86">
        <f>ROUND((SUM(BE118:BE122)),  2)</f>
        <v>0</v>
      </c>
      <c r="I33" s="96">
        <v>0.21</v>
      </c>
      <c r="J33" s="86">
        <f>ROUND(((SUM(BE118:BE122))*I33),  2)</f>
        <v>0</v>
      </c>
      <c r="L33" s="32"/>
    </row>
    <row r="34" spans="2:12" s="1" customFormat="1" ht="14.45" customHeight="1" x14ac:dyDescent="0.2">
      <c r="B34" s="32"/>
      <c r="E34" s="27" t="s">
        <v>45</v>
      </c>
      <c r="F34" s="86">
        <f>ROUND((SUM(BF118:BF122)),  2)</f>
        <v>0</v>
      </c>
      <c r="I34" s="96">
        <v>0.12</v>
      </c>
      <c r="J34" s="86">
        <f>ROUND(((SUM(BF118:BF122))*I34),  2)</f>
        <v>0</v>
      </c>
      <c r="L34" s="32"/>
    </row>
    <row r="35" spans="2:12" s="1" customFormat="1" ht="14.45" hidden="1" customHeight="1" x14ac:dyDescent="0.2">
      <c r="B35" s="32"/>
      <c r="E35" s="27" t="s">
        <v>46</v>
      </c>
      <c r="F35" s="86">
        <f>ROUND((SUM(BG118:BG122)),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47</v>
      </c>
      <c r="F36" s="86">
        <f>ROUND((SUM(BH118:BH122)),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48</v>
      </c>
      <c r="F37" s="86">
        <f>ROUND((SUM(BI118:BI122)),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49</v>
      </c>
      <c r="E39" s="57"/>
      <c r="F39" s="57"/>
      <c r="G39" s="99" t="s">
        <v>50</v>
      </c>
      <c r="H39" s="100" t="s">
        <v>51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54</v>
      </c>
      <c r="E61" s="34"/>
      <c r="F61" s="103" t="s">
        <v>55</v>
      </c>
      <c r="G61" s="43" t="s">
        <v>54</v>
      </c>
      <c r="H61" s="34"/>
      <c r="I61" s="34"/>
      <c r="J61" s="104" t="s">
        <v>55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54</v>
      </c>
      <c r="E76" s="34"/>
      <c r="F76" s="103" t="s">
        <v>55</v>
      </c>
      <c r="G76" s="43" t="s">
        <v>54</v>
      </c>
      <c r="H76" s="34"/>
      <c r="I76" s="34"/>
      <c r="J76" s="104" t="s">
        <v>55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116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3" t="str">
        <f>E7</f>
        <v>REGENERACE PANELOVÉHO SÍDLIŠTĚ DUBINA – LOKALITA 3B</v>
      </c>
      <c r="F85" s="244"/>
      <c r="G85" s="244"/>
      <c r="H85" s="244"/>
      <c r="L85" s="32"/>
    </row>
    <row r="86" spans="2:47" s="1" customFormat="1" ht="12" customHeight="1" x14ac:dyDescent="0.2">
      <c r="B86" s="32"/>
      <c r="C86" s="27" t="s">
        <v>113</v>
      </c>
      <c r="L86" s="32"/>
    </row>
    <row r="87" spans="2:47" s="1" customFormat="1" ht="16.5" customHeight="1" x14ac:dyDescent="0.2">
      <c r="B87" s="32"/>
      <c r="E87" s="201" t="str">
        <f>E9</f>
        <v>SO 901 - Mobiliář</v>
      </c>
      <c r="F87" s="245"/>
      <c r="G87" s="245"/>
      <c r="H87" s="245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 xml:space="preserve"> ČÁST J A K UL. BARTOŇOVA </v>
      </c>
      <c r="I89" s="27" t="s">
        <v>22</v>
      </c>
      <c r="J89" s="52" t="str">
        <f>IF(J12="","",J12)</f>
        <v>1. 6. 2024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40.15" customHeight="1" x14ac:dyDescent="0.2">
      <c r="B91" s="32"/>
      <c r="C91" s="27" t="s">
        <v>24</v>
      </c>
      <c r="F91" s="25" t="str">
        <f>E15</f>
        <v>Statutární město Pardubice  - UMO III</v>
      </c>
      <c r="I91" s="27" t="s">
        <v>31</v>
      </c>
      <c r="J91" s="30" t="str">
        <f>E21</f>
        <v>PRODIN a.s., K Vápence 2745, 530 02 Pardubice</v>
      </c>
      <c r="L91" s="32"/>
    </row>
    <row r="92" spans="2:47" s="1" customFormat="1" ht="15.2" customHeight="1" x14ac:dyDescent="0.2">
      <c r="B92" s="32"/>
      <c r="C92" s="27" t="s">
        <v>29</v>
      </c>
      <c r="F92" s="25" t="str">
        <f>IF(E18="","",E18)</f>
        <v>Vyplň údaj</v>
      </c>
      <c r="I92" s="27" t="s">
        <v>36</v>
      </c>
      <c r="J92" s="30" t="str">
        <f>E24</f>
        <v>Jana Förstlová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117</v>
      </c>
      <c r="D94" s="97"/>
      <c r="E94" s="97"/>
      <c r="F94" s="97"/>
      <c r="G94" s="97"/>
      <c r="H94" s="97"/>
      <c r="I94" s="97"/>
      <c r="J94" s="106" t="s">
        <v>118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119</v>
      </c>
      <c r="J96" s="66">
        <f>J118</f>
        <v>0</v>
      </c>
      <c r="L96" s="32"/>
      <c r="AU96" s="17" t="s">
        <v>120</v>
      </c>
    </row>
    <row r="97" spans="2:12" s="8" customFormat="1" ht="24.95" customHeight="1" x14ac:dyDescent="0.2">
      <c r="B97" s="108"/>
      <c r="D97" s="109" t="s">
        <v>192</v>
      </c>
      <c r="E97" s="110"/>
      <c r="F97" s="110"/>
      <c r="G97" s="110"/>
      <c r="H97" s="110"/>
      <c r="I97" s="110"/>
      <c r="J97" s="111">
        <f>J119</f>
        <v>0</v>
      </c>
      <c r="L97" s="108"/>
    </row>
    <row r="98" spans="2:12" s="9" customFormat="1" ht="19.899999999999999" customHeight="1" x14ac:dyDescent="0.2">
      <c r="B98" s="112"/>
      <c r="D98" s="113" t="s">
        <v>199</v>
      </c>
      <c r="E98" s="114"/>
      <c r="F98" s="114"/>
      <c r="G98" s="114"/>
      <c r="H98" s="114"/>
      <c r="I98" s="114"/>
      <c r="J98" s="115">
        <f>J120</f>
        <v>0</v>
      </c>
      <c r="L98" s="112"/>
    </row>
    <row r="99" spans="2:12" s="1" customFormat="1" ht="21.75" customHeight="1" x14ac:dyDescent="0.2">
      <c r="B99" s="32"/>
      <c r="L99" s="32"/>
    </row>
    <row r="100" spans="2:12" s="1" customFormat="1" ht="6.95" customHeight="1" x14ac:dyDescent="0.2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 x14ac:dyDescent="0.2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 x14ac:dyDescent="0.2">
      <c r="B105" s="32"/>
      <c r="C105" s="21" t="s">
        <v>125</v>
      </c>
      <c r="L105" s="32"/>
    </row>
    <row r="106" spans="2:12" s="1" customFormat="1" ht="6.95" customHeight="1" x14ac:dyDescent="0.2">
      <c r="B106" s="32"/>
      <c r="L106" s="32"/>
    </row>
    <row r="107" spans="2:12" s="1" customFormat="1" ht="12" customHeight="1" x14ac:dyDescent="0.2">
      <c r="B107" s="32"/>
      <c r="C107" s="27" t="s">
        <v>16</v>
      </c>
      <c r="L107" s="32"/>
    </row>
    <row r="108" spans="2:12" s="1" customFormat="1" ht="16.5" customHeight="1" x14ac:dyDescent="0.2">
      <c r="B108" s="32"/>
      <c r="E108" s="243" t="str">
        <f>E7</f>
        <v>REGENERACE PANELOVÉHO SÍDLIŠTĚ DUBINA – LOKALITA 3B</v>
      </c>
      <c r="F108" s="244"/>
      <c r="G108" s="244"/>
      <c r="H108" s="244"/>
      <c r="L108" s="32"/>
    </row>
    <row r="109" spans="2:12" s="1" customFormat="1" ht="12" customHeight="1" x14ac:dyDescent="0.2">
      <c r="B109" s="32"/>
      <c r="C109" s="27" t="s">
        <v>113</v>
      </c>
      <c r="L109" s="32"/>
    </row>
    <row r="110" spans="2:12" s="1" customFormat="1" ht="16.5" customHeight="1" x14ac:dyDescent="0.2">
      <c r="B110" s="32"/>
      <c r="E110" s="201" t="str">
        <f>E9</f>
        <v>SO 901 - Mobiliář</v>
      </c>
      <c r="F110" s="245"/>
      <c r="G110" s="245"/>
      <c r="H110" s="245"/>
      <c r="L110" s="32"/>
    </row>
    <row r="111" spans="2:12" s="1" customFormat="1" ht="6.95" customHeight="1" x14ac:dyDescent="0.2">
      <c r="B111" s="32"/>
      <c r="L111" s="32"/>
    </row>
    <row r="112" spans="2:12" s="1" customFormat="1" ht="12" customHeight="1" x14ac:dyDescent="0.2">
      <c r="B112" s="32"/>
      <c r="C112" s="27" t="s">
        <v>20</v>
      </c>
      <c r="F112" s="25" t="str">
        <f>F12</f>
        <v xml:space="preserve"> ČÁST J A K UL. BARTOŇOVA </v>
      </c>
      <c r="I112" s="27" t="s">
        <v>22</v>
      </c>
      <c r="J112" s="52" t="str">
        <f>IF(J12="","",J12)</f>
        <v>1. 6. 2024</v>
      </c>
      <c r="L112" s="32"/>
    </row>
    <row r="113" spans="2:65" s="1" customFormat="1" ht="6.95" customHeight="1" x14ac:dyDescent="0.2">
      <c r="B113" s="32"/>
      <c r="L113" s="32"/>
    </row>
    <row r="114" spans="2:65" s="1" customFormat="1" ht="40.15" customHeight="1" x14ac:dyDescent="0.2">
      <c r="B114" s="32"/>
      <c r="C114" s="27" t="s">
        <v>24</v>
      </c>
      <c r="F114" s="25" t="str">
        <f>E15</f>
        <v>Statutární město Pardubice  - UMO III</v>
      </c>
      <c r="I114" s="27" t="s">
        <v>31</v>
      </c>
      <c r="J114" s="30" t="str">
        <f>E21</f>
        <v>PRODIN a.s., K Vápence 2745, 530 02 Pardubice</v>
      </c>
      <c r="L114" s="32"/>
    </row>
    <row r="115" spans="2:65" s="1" customFormat="1" ht="15.2" customHeight="1" x14ac:dyDescent="0.2">
      <c r="B115" s="32"/>
      <c r="C115" s="27" t="s">
        <v>29</v>
      </c>
      <c r="F115" s="25" t="str">
        <f>IF(E18="","",E18)</f>
        <v>Vyplň údaj</v>
      </c>
      <c r="I115" s="27" t="s">
        <v>36</v>
      </c>
      <c r="J115" s="30" t="str">
        <f>E24</f>
        <v>Jana Förstlová</v>
      </c>
      <c r="L115" s="32"/>
    </row>
    <row r="116" spans="2:65" s="1" customFormat="1" ht="10.35" customHeight="1" x14ac:dyDescent="0.2">
      <c r="B116" s="32"/>
      <c r="L116" s="32"/>
    </row>
    <row r="117" spans="2:65" s="10" customFormat="1" ht="29.25" customHeight="1" x14ac:dyDescent="0.2">
      <c r="B117" s="116"/>
      <c r="C117" s="117" t="s">
        <v>126</v>
      </c>
      <c r="D117" s="118" t="s">
        <v>64</v>
      </c>
      <c r="E117" s="118" t="s">
        <v>60</v>
      </c>
      <c r="F117" s="118" t="s">
        <v>61</v>
      </c>
      <c r="G117" s="118" t="s">
        <v>127</v>
      </c>
      <c r="H117" s="118" t="s">
        <v>128</v>
      </c>
      <c r="I117" s="118" t="s">
        <v>129</v>
      </c>
      <c r="J117" s="118" t="s">
        <v>118</v>
      </c>
      <c r="K117" s="119" t="s">
        <v>130</v>
      </c>
      <c r="L117" s="116"/>
      <c r="M117" s="59" t="s">
        <v>1</v>
      </c>
      <c r="N117" s="60" t="s">
        <v>43</v>
      </c>
      <c r="O117" s="60" t="s">
        <v>131</v>
      </c>
      <c r="P117" s="60" t="s">
        <v>132</v>
      </c>
      <c r="Q117" s="60" t="s">
        <v>133</v>
      </c>
      <c r="R117" s="60" t="s">
        <v>134</v>
      </c>
      <c r="S117" s="60" t="s">
        <v>135</v>
      </c>
      <c r="T117" s="61" t="s">
        <v>136</v>
      </c>
    </row>
    <row r="118" spans="2:65" s="1" customFormat="1" ht="22.9" customHeight="1" x14ac:dyDescent="0.25">
      <c r="B118" s="32"/>
      <c r="C118" s="64" t="s">
        <v>137</v>
      </c>
      <c r="J118" s="120">
        <f>BK118</f>
        <v>0</v>
      </c>
      <c r="L118" s="32"/>
      <c r="M118" s="62"/>
      <c r="N118" s="53"/>
      <c r="O118" s="53"/>
      <c r="P118" s="121">
        <f>P119</f>
        <v>0</v>
      </c>
      <c r="Q118" s="53"/>
      <c r="R118" s="121">
        <f>R119</f>
        <v>0.44684000000000001</v>
      </c>
      <c r="S118" s="53"/>
      <c r="T118" s="122">
        <f>T119</f>
        <v>0</v>
      </c>
      <c r="AT118" s="17" t="s">
        <v>78</v>
      </c>
      <c r="AU118" s="17" t="s">
        <v>120</v>
      </c>
      <c r="BK118" s="123">
        <f>BK119</f>
        <v>0</v>
      </c>
    </row>
    <row r="119" spans="2:65" s="11" customFormat="1" ht="25.9" customHeight="1" x14ac:dyDescent="0.2">
      <c r="B119" s="124"/>
      <c r="D119" s="125" t="s">
        <v>78</v>
      </c>
      <c r="E119" s="126" t="s">
        <v>204</v>
      </c>
      <c r="F119" s="126" t="s">
        <v>205</v>
      </c>
      <c r="I119" s="127"/>
      <c r="J119" s="128">
        <f>BK119</f>
        <v>0</v>
      </c>
      <c r="L119" s="124"/>
      <c r="M119" s="129"/>
      <c r="P119" s="130">
        <f>P120</f>
        <v>0</v>
      </c>
      <c r="R119" s="130">
        <f>R120</f>
        <v>0.44684000000000001</v>
      </c>
      <c r="T119" s="131">
        <f>T120</f>
        <v>0</v>
      </c>
      <c r="AR119" s="125" t="s">
        <v>87</v>
      </c>
      <c r="AT119" s="132" t="s">
        <v>78</v>
      </c>
      <c r="AU119" s="132" t="s">
        <v>79</v>
      </c>
      <c r="AY119" s="125" t="s">
        <v>141</v>
      </c>
      <c r="BK119" s="133">
        <f>BK120</f>
        <v>0</v>
      </c>
    </row>
    <row r="120" spans="2:65" s="11" customFormat="1" ht="22.9" customHeight="1" x14ac:dyDescent="0.2">
      <c r="B120" s="124"/>
      <c r="D120" s="125" t="s">
        <v>78</v>
      </c>
      <c r="E120" s="134" t="s">
        <v>186</v>
      </c>
      <c r="F120" s="134" t="s">
        <v>731</v>
      </c>
      <c r="I120" s="127"/>
      <c r="J120" s="135">
        <f>BK120</f>
        <v>0</v>
      </c>
      <c r="L120" s="124"/>
      <c r="M120" s="129"/>
      <c r="P120" s="130">
        <f>SUM(P121:P122)</f>
        <v>0</v>
      </c>
      <c r="R120" s="130">
        <f>SUM(R121:R122)</f>
        <v>0.44684000000000001</v>
      </c>
      <c r="T120" s="131">
        <f>SUM(T121:T122)</f>
        <v>0</v>
      </c>
      <c r="AR120" s="125" t="s">
        <v>87</v>
      </c>
      <c r="AT120" s="132" t="s">
        <v>78</v>
      </c>
      <c r="AU120" s="132" t="s">
        <v>87</v>
      </c>
      <c r="AY120" s="125" t="s">
        <v>141</v>
      </c>
      <c r="BK120" s="133">
        <f>SUM(BK121:BK122)</f>
        <v>0</v>
      </c>
    </row>
    <row r="121" spans="2:65" s="1" customFormat="1" ht="24.2" customHeight="1" x14ac:dyDescent="0.2">
      <c r="B121" s="32"/>
      <c r="C121" s="136" t="s">
        <v>87</v>
      </c>
      <c r="D121" s="136" t="s">
        <v>144</v>
      </c>
      <c r="E121" s="137" t="s">
        <v>1297</v>
      </c>
      <c r="F121" s="138" t="s">
        <v>1298</v>
      </c>
      <c r="G121" s="139" t="s">
        <v>406</v>
      </c>
      <c r="H121" s="140">
        <v>4</v>
      </c>
      <c r="I121" s="141"/>
      <c r="J121" s="142">
        <f>ROUND(I121*H121,2)</f>
        <v>0</v>
      </c>
      <c r="K121" s="138" t="s">
        <v>1</v>
      </c>
      <c r="L121" s="32"/>
      <c r="M121" s="143" t="s">
        <v>1</v>
      </c>
      <c r="N121" s="144" t="s">
        <v>44</v>
      </c>
      <c r="P121" s="145">
        <f>O121*H121</f>
        <v>0</v>
      </c>
      <c r="Q121" s="145">
        <v>0.11171</v>
      </c>
      <c r="R121" s="145">
        <f>Q121*H121</f>
        <v>0.44684000000000001</v>
      </c>
      <c r="S121" s="145">
        <v>0</v>
      </c>
      <c r="T121" s="146">
        <f>S121*H121</f>
        <v>0</v>
      </c>
      <c r="AR121" s="147" t="s">
        <v>158</v>
      </c>
      <c r="AT121" s="147" t="s">
        <v>144</v>
      </c>
      <c r="AU121" s="147" t="s">
        <v>89</v>
      </c>
      <c r="AY121" s="17" t="s">
        <v>141</v>
      </c>
      <c r="BE121" s="148">
        <f>IF(N121="základní",J121,0)</f>
        <v>0</v>
      </c>
      <c r="BF121" s="148">
        <f>IF(N121="snížená",J121,0)</f>
        <v>0</v>
      </c>
      <c r="BG121" s="148">
        <f>IF(N121="zákl. přenesená",J121,0)</f>
        <v>0</v>
      </c>
      <c r="BH121" s="148">
        <f>IF(N121="sníž. přenesená",J121,0)</f>
        <v>0</v>
      </c>
      <c r="BI121" s="148">
        <f>IF(N121="nulová",J121,0)</f>
        <v>0</v>
      </c>
      <c r="BJ121" s="17" t="s">
        <v>87</v>
      </c>
      <c r="BK121" s="148">
        <f>ROUND(I121*H121,2)</f>
        <v>0</v>
      </c>
      <c r="BL121" s="17" t="s">
        <v>158</v>
      </c>
      <c r="BM121" s="147" t="s">
        <v>1299</v>
      </c>
    </row>
    <row r="122" spans="2:65" s="12" customFormat="1" ht="11.25" x14ac:dyDescent="0.2">
      <c r="B122" s="149"/>
      <c r="D122" s="150" t="s">
        <v>165</v>
      </c>
      <c r="E122" s="151" t="s">
        <v>1</v>
      </c>
      <c r="F122" s="152" t="s">
        <v>1300</v>
      </c>
      <c r="H122" s="153">
        <v>4</v>
      </c>
      <c r="I122" s="154"/>
      <c r="L122" s="149"/>
      <c r="M122" s="163"/>
      <c r="N122" s="164"/>
      <c r="O122" s="164"/>
      <c r="P122" s="164"/>
      <c r="Q122" s="164"/>
      <c r="R122" s="164"/>
      <c r="S122" s="164"/>
      <c r="T122" s="165"/>
      <c r="AT122" s="151" t="s">
        <v>165</v>
      </c>
      <c r="AU122" s="151" t="s">
        <v>89</v>
      </c>
      <c r="AV122" s="12" t="s">
        <v>89</v>
      </c>
      <c r="AW122" s="12" t="s">
        <v>35</v>
      </c>
      <c r="AX122" s="12" t="s">
        <v>87</v>
      </c>
      <c r="AY122" s="151" t="s">
        <v>141</v>
      </c>
    </row>
    <row r="123" spans="2:65" s="1" customFormat="1" ht="6.95" customHeight="1" x14ac:dyDescent="0.2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32"/>
    </row>
  </sheetData>
  <sheetProtection algorithmName="SHA-512" hashValue="1dur7b+vV2CRKGV2lAiSWjzZIw42RekTvsh/kMmeM18AsTbFq0ZNK3PFbcSPcn0z3KFnq0ATbKgpAvxqEVE0pQ==" saltValue="+uSqNquYzEDBBcnOdmUz7cXBlbvdYqnFgESqYDkh++hBRBt54zSwcKpPUsxpJPMljDT59YaLJMKyhlMWC1Lf3w==" spinCount="100000" sheet="1" objects="1" scenarios="1" formatColumns="0" formatRows="0" autoFilter="0"/>
  <autoFilter ref="C117:K122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SO 001 - Všeobecné položky </vt:lpstr>
      <vt:lpstr>SO 101 - Zpevněné plochy</vt:lpstr>
      <vt:lpstr>SO 401 - Veřejné osvětlení </vt:lpstr>
      <vt:lpstr>SO 701 -  Kontejnerové stání</vt:lpstr>
      <vt:lpstr>SO 801.1 - Kácení</vt:lpstr>
      <vt:lpstr>SO 801.2 - Založení zeleně</vt:lpstr>
      <vt:lpstr>SO 901 - Mobiliář</vt:lpstr>
      <vt:lpstr>'Rekapitulace stavby'!Názvy_tisku</vt:lpstr>
      <vt:lpstr>'SO 001 - Všeobecné položky '!Názvy_tisku</vt:lpstr>
      <vt:lpstr>'SO 101 - Zpevněné plochy'!Názvy_tisku</vt:lpstr>
      <vt:lpstr>'SO 401 - Veřejné osvětlení '!Názvy_tisku</vt:lpstr>
      <vt:lpstr>'SO 701 -  Kontejnerové stání'!Názvy_tisku</vt:lpstr>
      <vt:lpstr>'SO 801.1 - Kácení'!Názvy_tisku</vt:lpstr>
      <vt:lpstr>'SO 801.2 - Založení zeleně'!Názvy_tisku</vt:lpstr>
      <vt:lpstr>'SO 901 - Mobiliář'!Názvy_tisku</vt:lpstr>
      <vt:lpstr>'Rekapitulace stavby'!Oblast_tisku</vt:lpstr>
      <vt:lpstr>'SO 001 - Všeobecné položky '!Oblast_tisku</vt:lpstr>
      <vt:lpstr>'SO 101 - Zpevněné plochy'!Oblast_tisku</vt:lpstr>
      <vt:lpstr>'SO 401 - Veřejné osvětlení '!Oblast_tisku</vt:lpstr>
      <vt:lpstr>'SO 701 -  Kontejnerové stání'!Oblast_tisku</vt:lpstr>
      <vt:lpstr>'SO 801.1 - Kácení'!Oblast_tisku</vt:lpstr>
      <vt:lpstr>'SO 801.2 - Založení zeleně'!Oblast_tisku</vt:lpstr>
      <vt:lpstr>'SO 901 - Mobiliář'!Oblast_tisku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Förstlová Jana</cp:lastModifiedBy>
  <cp:lastPrinted>2024-07-09T08:53:58Z</cp:lastPrinted>
  <dcterms:created xsi:type="dcterms:W3CDTF">2024-07-09T07:59:04Z</dcterms:created>
  <dcterms:modified xsi:type="dcterms:W3CDTF">2024-07-09T08:54:19Z</dcterms:modified>
</cp:coreProperties>
</file>