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9720" windowHeight="6090" activeTab="3"/>
  </bookViews>
  <sheets>
    <sheet name="Zdroje" sheetId="1" r:id="rId1"/>
    <sheet name="Výdaje" sheetId="2" r:id="rId2"/>
    <sheet name="1" sheetId="3" state="hidden" r:id="rId3"/>
    <sheet name="SF" sheetId="4" r:id="rId4"/>
  </sheets>
  <definedNames>
    <definedName name="_xlnm.Print_Titles" localSheetId="1">'Výdaje'!$1:$1</definedName>
    <definedName name="_xlnm.Print_Area" localSheetId="1">'Výdaje'!$A$1:$E$74</definedName>
    <definedName name="_xlnm.Print_Area" localSheetId="0">'Zdroje'!$A$1:$E$50</definedName>
  </definedNames>
  <calcPr fullCalcOnLoad="1"/>
</workbook>
</file>

<file path=xl/sharedStrings.xml><?xml version="1.0" encoding="utf-8"?>
<sst xmlns="http://schemas.openxmlformats.org/spreadsheetml/2006/main" count="151" uniqueCount="145">
  <si>
    <t>CELKEM PŘÍJMY</t>
  </si>
  <si>
    <t>Rezervy</t>
  </si>
  <si>
    <t>14. Vnitřní správa</t>
  </si>
  <si>
    <t>15. Životní prostředí</t>
  </si>
  <si>
    <t>27. Doprava</t>
  </si>
  <si>
    <t>33. Školství, mládež, tělovýchova</t>
  </si>
  <si>
    <t>34. Kultura</t>
  </si>
  <si>
    <t>1. Příjmy běžné - daňové</t>
  </si>
  <si>
    <t>2. Příjmy běžné - nedaňové</t>
  </si>
  <si>
    <t>4. Přijaté dotace</t>
  </si>
  <si>
    <t>CELKEM ZDROJE</t>
  </si>
  <si>
    <t>CELKEM FINANCOVÁNÍ</t>
  </si>
  <si>
    <t>Daň z přidané hodnoty - podíl dle statutu</t>
  </si>
  <si>
    <t>Poplatky a daně z vybraných činností</t>
  </si>
  <si>
    <t>Ostatní osobní výdaje</t>
  </si>
  <si>
    <t xml:space="preserve">Povinné sociální pojištění </t>
  </si>
  <si>
    <t xml:space="preserve">Veřejné zdravotní pojištění </t>
  </si>
  <si>
    <t>Ostatní povinné pojistné</t>
  </si>
  <si>
    <t>Cestovné</t>
  </si>
  <si>
    <t>Pohoštění</t>
  </si>
  <si>
    <t>Zpravodaj ÚMO I</t>
  </si>
  <si>
    <t>Odpady</t>
  </si>
  <si>
    <t>Péče o zeleň</t>
  </si>
  <si>
    <t>Životní jubilea</t>
  </si>
  <si>
    <t>Dotace a dary na kulturní akce</t>
  </si>
  <si>
    <t>Rezerva rozpočtu</t>
  </si>
  <si>
    <t>Provoz ÚMO I</t>
  </si>
  <si>
    <t>Zálohový příděl z rozpočtu do sociálního fondu</t>
  </si>
  <si>
    <t>CELKEM VÝDAJE</t>
  </si>
  <si>
    <t>Projektové dokumentace</t>
  </si>
  <si>
    <t>Opravy a udržování komunikací</t>
  </si>
  <si>
    <t>Zahradní mobiliář a herní prvky</t>
  </si>
  <si>
    <t>Podíl na státní správě</t>
  </si>
  <si>
    <t>Podíl na životním prostředí</t>
  </si>
  <si>
    <t>Podíl na dopravě</t>
  </si>
  <si>
    <t>Odvod části poplatku za TKO</t>
  </si>
  <si>
    <t>Poplatek za povolení k provozování VHP</t>
  </si>
  <si>
    <t>Ostatní správní poplatky</t>
  </si>
  <si>
    <t>Místní poplatky</t>
  </si>
  <si>
    <t>Správní poplatky</t>
  </si>
  <si>
    <t>Poplatek ze psů</t>
  </si>
  <si>
    <t>Poplatek za užívání veřejného prostranství</t>
  </si>
  <si>
    <t>Poplatek za povolení k vjezdu do vybraných míst</t>
  </si>
  <si>
    <t>Poplatek za TKO</t>
  </si>
  <si>
    <t>Přijaté sankční platby a pokuty</t>
  </si>
  <si>
    <t>Příjmy z úroků</t>
  </si>
  <si>
    <t xml:space="preserve"> - seče trávy</t>
  </si>
  <si>
    <t xml:space="preserve"> - péče o zeleň - operativní údržba</t>
  </si>
  <si>
    <t>Odměny členů komisí a výborů (ne členové zast.)</t>
  </si>
  <si>
    <t>Ostatní přijaté vratky transferů</t>
  </si>
  <si>
    <t>Přijaté nekapitálové příspěvky a náhrady</t>
  </si>
  <si>
    <r>
      <t xml:space="preserve">VÝDAJE </t>
    </r>
    <r>
      <rPr>
        <i/>
        <sz val="12"/>
        <rFont val="Arial CE"/>
        <family val="2"/>
      </rPr>
      <t>(údaje jsou v  Kč)</t>
    </r>
  </si>
  <si>
    <r>
      <t>PŘÍJMY</t>
    </r>
    <r>
      <rPr>
        <b/>
        <sz val="14"/>
        <rFont val="Arial CE"/>
        <family val="2"/>
      </rPr>
      <t xml:space="preserve"> </t>
    </r>
    <r>
      <rPr>
        <i/>
        <sz val="12"/>
        <rFont val="Arial CE"/>
        <family val="2"/>
      </rPr>
      <t>(údaje jsou v  Kč)</t>
    </r>
  </si>
  <si>
    <r>
      <t xml:space="preserve">FINANCOVÁNÍ </t>
    </r>
    <r>
      <rPr>
        <i/>
        <sz val="12"/>
        <rFont val="Arial CE"/>
        <family val="2"/>
      </rPr>
      <t>(údaje jsou v Kč)</t>
    </r>
  </si>
  <si>
    <t xml:space="preserve">Rezerva rady </t>
  </si>
  <si>
    <t>Příjmy z reklamních zařízení</t>
  </si>
  <si>
    <t>Vánoční výzdoba</t>
  </si>
  <si>
    <t>Rezerva starosty</t>
  </si>
  <si>
    <t>Dotace na aktivní politiku zaměstnanosti</t>
  </si>
  <si>
    <t>Akce pořádané MO I</t>
  </si>
  <si>
    <t xml:space="preserve">27.2 - Doprava investiční </t>
  </si>
  <si>
    <t>15.1 - Životní prostředí - neinvestiční</t>
  </si>
  <si>
    <t>Platy zaměstnanců a náhrady mezd v době nemoci</t>
  </si>
  <si>
    <t>Odměny členů zastupitelstva a náhrady mezd v době nemoci</t>
  </si>
  <si>
    <t>Dotace a dary školám a na aktivity mládeže</t>
  </si>
  <si>
    <t>Odvod z loterií a jiných podobných her</t>
  </si>
  <si>
    <t xml:space="preserve">27.1 - Doprava neinvestiční </t>
  </si>
  <si>
    <t>Ostaní příjmy z vlastní činnosti</t>
  </si>
  <si>
    <t>Dary při významných výročích</t>
  </si>
  <si>
    <t>Fontány ve městě - provoz</t>
  </si>
  <si>
    <t>Povinné sociální pojištění - pracovní skupina</t>
  </si>
  <si>
    <t>Veřejné zdravotní pojištění - pracovní skupina</t>
  </si>
  <si>
    <t>Provedení inventarizace stromů</t>
  </si>
  <si>
    <t>Povinné sociální pojištění - zahradnice</t>
  </si>
  <si>
    <t>Veřejné zdravotní pojištění - zahradnice</t>
  </si>
  <si>
    <t>Nákup HM a DHM pro potřeby operativní údržby</t>
  </si>
  <si>
    <t>Příjmy na parku Na Špici</t>
  </si>
  <si>
    <t>Čerpání náhradního plnění - Bohemia sen a ostatní subjekty</t>
  </si>
  <si>
    <t>Náhradní plnění - BOHEMIA SEN, s.r.o. + ostatní subjekty</t>
  </si>
  <si>
    <t>Dotace Východočeskému divadlu Pardubice</t>
  </si>
  <si>
    <t>Dotace Komorní filharmonii Pardubice</t>
  </si>
  <si>
    <t>Provoz JSDH</t>
  </si>
  <si>
    <t xml:space="preserve"> - údržba a zálivky dřevin, květin. záhonů a mobil. váz </t>
  </si>
  <si>
    <t xml:space="preserve"> - péče o stromy - základní údržba</t>
  </si>
  <si>
    <t xml:space="preserve"> - péče o zeleň - větší sadové úpravy</t>
  </si>
  <si>
    <t>Transfer z rozpočtu města na investice</t>
  </si>
  <si>
    <t>Údržba parku Na Špici</t>
  </si>
  <si>
    <t>Platy zaměstnanců a náhrady mezd v době nemoci - pracovní skupina</t>
  </si>
  <si>
    <t>Platy zaměstnanců a náhrady mezd v době nemoci - zahradnice</t>
  </si>
  <si>
    <t>Údržba Tyršovy sady</t>
  </si>
  <si>
    <t>Zapojení prostředků z roku 2016</t>
  </si>
  <si>
    <t>Náklady na volby do Poslanecké sněmovny Parlamentu ČR</t>
  </si>
  <si>
    <t>Příjmy z odstavné plochy za Domem hudby</t>
  </si>
  <si>
    <t>Rekonstrukce vnitrobloku u autobusového nádraží - II. etapa</t>
  </si>
  <si>
    <t>Chodník v ul. Počápelská</t>
  </si>
  <si>
    <t>Sukova třída - výsadba nových stromů</t>
  </si>
  <si>
    <t>Rezerva místostarosty</t>
  </si>
  <si>
    <t>Operativní údržba a úklid obvodu vč. nákladů na budovu tech.zázemí</t>
  </si>
  <si>
    <t xml:space="preserve"> - péče o stromy - zásahy na vybraných stromech</t>
  </si>
  <si>
    <t>Údržba zavlažovacích systémů</t>
  </si>
  <si>
    <t>Propojovací ulice mezi ul. Sladkovského a ul. Na Hrádku</t>
  </si>
  <si>
    <t>Spoluúčast na dotaci z OP Zaměstnanost pro JSDH</t>
  </si>
  <si>
    <t>% plnění</t>
  </si>
  <si>
    <t>xxx</t>
  </si>
  <si>
    <t>Transfer do rozpočtu města - regenerace pan. sídl. ZM - IV. etapa</t>
  </si>
  <si>
    <t>Neidentifikovatelné příjmy</t>
  </si>
  <si>
    <t>Údržba třídy Míru</t>
  </si>
  <si>
    <t>ZSBÚ</t>
  </si>
  <si>
    <t>Transfer z rozpočtu města na opravu ul. Sakařova</t>
  </si>
  <si>
    <t>Realizace projektu Vzdělávání členů JSDH (dotace z ESF a SR)</t>
  </si>
  <si>
    <t>Oprava ulice Sakařova</t>
  </si>
  <si>
    <t>Rekonstrukce chodníku Sukova třída</t>
  </si>
  <si>
    <t>Dotace na projekt Vzdělávání členů JSDH z ESF a SR</t>
  </si>
  <si>
    <t>Dotace z Pk na pořízení kalového čerpadla vč. příslušenství</t>
  </si>
  <si>
    <t>Transfer z rozpočtu města na výsadbu platanů na Suk. třídě</t>
  </si>
  <si>
    <t>Údržba prostoru Přednádraží</t>
  </si>
  <si>
    <t>Rekon. vnitr. ohr. Ul. Dašická, Na Okrouhlíku, Studánecká - I. etapa</t>
  </si>
  <si>
    <t>Závlahy v parku Na Špici</t>
  </si>
  <si>
    <t>Dotace na volby do Poslanecké sněmovny PČR</t>
  </si>
  <si>
    <t>Náklady na volby prezidenta ČR</t>
  </si>
  <si>
    <t>Závěrečný účet MO Pardubice I za rok 2017</t>
  </si>
  <si>
    <t>Údaje jsou v Kč</t>
  </si>
  <si>
    <t>ZDROJE</t>
  </si>
  <si>
    <t xml:space="preserve">Úroky z účtu </t>
  </si>
  <si>
    <t xml:space="preserve">Zdroje celkem: </t>
  </si>
  <si>
    <t>VÝDAJE</t>
  </si>
  <si>
    <t>Příspěvek na reprezentaci</t>
  </si>
  <si>
    <t>Příspěvek na stravování</t>
  </si>
  <si>
    <t>Dary při významných životních situacích</t>
  </si>
  <si>
    <t xml:space="preserve">Příspěvek na regeneraci zaměstnanců </t>
  </si>
  <si>
    <t>Pojištění odpovědnosti za škodu - zaměstnanci</t>
  </si>
  <si>
    <t>Kulturní a sportovní akce</t>
  </si>
  <si>
    <t>Poplatky z účtu</t>
  </si>
  <si>
    <t>Výdaje celkem:</t>
  </si>
  <si>
    <t>Zdroje - výdaje =</t>
  </si>
  <si>
    <t>Hospodaření s finančními prostředky sociálního fondu k 31. 12. 2017</t>
  </si>
  <si>
    <t>Skutečnost  k 31. 12. 2017</t>
  </si>
  <si>
    <t>Skutečný zůstatek k 31.12.2016</t>
  </si>
  <si>
    <t>Zálohový příděl v roce 2017</t>
  </si>
  <si>
    <t>Vyúčtování zálohového přídělu za rok 2016</t>
  </si>
  <si>
    <t>Předpokládaná dotace na volby do PS PČR</t>
  </si>
  <si>
    <t>plnění rozpočtu                   k 31. 12. 2017</t>
  </si>
  <si>
    <t>aktuální rozpočet             na rok 2017</t>
  </si>
  <si>
    <t>akruální rozpočet               na rok 2017</t>
  </si>
  <si>
    <t>čerpání rozpočtu                   k 31. 12. 2017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</si>
</sst>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9"/>
      <name val="Arial CE"/>
      <family val="0"/>
    </font>
    <font>
      <b/>
      <u val="single"/>
      <sz val="9"/>
      <name val="Arial CE"/>
      <family val="0"/>
    </font>
    <font>
      <b/>
      <sz val="9"/>
      <name val="Arial CE"/>
      <family val="0"/>
    </font>
    <font>
      <i/>
      <sz val="18"/>
      <name val="Arial CE"/>
      <family val="2"/>
    </font>
    <font>
      <sz val="18"/>
      <name val="Arial CE"/>
      <family val="2"/>
    </font>
    <font>
      <b/>
      <u val="single"/>
      <sz val="20"/>
      <name val="Arial CE"/>
      <family val="2"/>
    </font>
    <font>
      <b/>
      <u val="single"/>
      <sz val="14"/>
      <name val="Arial CE"/>
      <family val="0"/>
    </font>
    <font>
      <b/>
      <i/>
      <sz val="9"/>
      <name val="Arial CE"/>
      <family val="0"/>
    </font>
    <font>
      <sz val="9"/>
      <color indexed="10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B05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 quotePrefix="1">
      <alignment horizontal="left"/>
    </xf>
    <xf numFmtId="0" fontId="9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 quotePrefix="1">
      <alignment horizontal="left"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" fontId="12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/>
    </xf>
    <xf numFmtId="4" fontId="12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4" fontId="9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9" fillId="0" borderId="10" xfId="0" applyFont="1" applyFill="1" applyBorder="1" applyAlignment="1">
      <alignment horizontal="left" vertical="center"/>
    </xf>
    <xf numFmtId="4" fontId="11" fillId="33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1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4" fontId="1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59" fillId="0" borderId="0" xfId="0" applyFont="1" applyAlignment="1">
      <alignment/>
    </xf>
    <xf numFmtId="4" fontId="59" fillId="0" borderId="0" xfId="0" applyNumberFormat="1" applyFont="1" applyAlignment="1">
      <alignment/>
    </xf>
    <xf numFmtId="0" fontId="20" fillId="0" borderId="15" xfId="0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zoomScale="85" zoomScaleNormal="85" zoomScalePageLayoutView="0" workbookViewId="0" topLeftCell="A1">
      <pane ySplit="2" topLeftCell="A24" activePane="bottomLeft" state="frozen"/>
      <selection pane="topLeft" activeCell="A1" sqref="A1"/>
      <selection pane="bottomLeft" activeCell="J43" sqref="J43"/>
    </sheetView>
  </sheetViews>
  <sheetFormatPr defaultColWidth="9.00390625" defaultRowHeight="12.75"/>
  <cols>
    <col min="1" max="1" width="5.00390625" style="0" customWidth="1"/>
    <col min="2" max="2" width="60.375" style="0" customWidth="1"/>
    <col min="3" max="3" width="25.25390625" style="0" customWidth="1"/>
    <col min="4" max="4" width="25.00390625" style="0" customWidth="1"/>
    <col min="5" max="5" width="12.75390625" style="0" customWidth="1"/>
  </cols>
  <sheetData>
    <row r="1" spans="1:5" ht="26.25">
      <c r="A1" s="62"/>
      <c r="B1" s="92" t="s">
        <v>120</v>
      </c>
      <c r="C1" s="92"/>
      <c r="D1" s="92"/>
      <c r="E1" s="92"/>
    </row>
    <row r="2" spans="1:5" ht="25.5">
      <c r="A2" s="4"/>
      <c r="B2" s="39" t="s">
        <v>52</v>
      </c>
      <c r="C2" s="44" t="s">
        <v>142</v>
      </c>
      <c r="D2" s="44" t="s">
        <v>141</v>
      </c>
      <c r="E2" s="44" t="s">
        <v>102</v>
      </c>
    </row>
    <row r="3" spans="1:5" ht="21" customHeight="1">
      <c r="A3" s="15" t="s">
        <v>7</v>
      </c>
      <c r="B3" s="4"/>
      <c r="C3" s="34">
        <f>C4+C13</f>
        <v>38844600</v>
      </c>
      <c r="D3" s="34">
        <f>D4+D13</f>
        <v>52196654.9</v>
      </c>
      <c r="E3" s="34">
        <f>(D3/C3)*100</f>
        <v>134.37300139530333</v>
      </c>
    </row>
    <row r="4" spans="1:5" ht="18">
      <c r="A4" s="1"/>
      <c r="B4" s="1" t="s">
        <v>12</v>
      </c>
      <c r="C4" s="34">
        <f>SUM(C5:C12)</f>
        <v>26544600</v>
      </c>
      <c r="D4" s="34">
        <f>SUM(D5:D12)</f>
        <v>40015064</v>
      </c>
      <c r="E4" s="34">
        <f aca="true" t="shared" si="0" ref="E4:E50">(D4/C4)*100</f>
        <v>150.7465322513807</v>
      </c>
    </row>
    <row r="5" spans="1:5" ht="16.5" customHeight="1">
      <c r="A5" s="81"/>
      <c r="B5" s="81" t="s">
        <v>32</v>
      </c>
      <c r="C5" s="82">
        <v>10075600</v>
      </c>
      <c r="D5" s="82">
        <f>3509477-2717000+1+860017+905471+630074+801322+2391896+1216457+1-430000+834687+929091+817334+881360+1618433+1</f>
        <v>12248622</v>
      </c>
      <c r="E5" s="82">
        <f t="shared" si="0"/>
        <v>121.56717217833182</v>
      </c>
    </row>
    <row r="6" spans="1:5" ht="16.5" customHeight="1">
      <c r="A6" s="81"/>
      <c r="B6" s="81" t="s">
        <v>33</v>
      </c>
      <c r="C6" s="82">
        <v>17141500</v>
      </c>
      <c r="D6" s="82">
        <f>1348229+1463133+1540463+1071935+1363276+3337743+2069540+1420041+1580648+1390517+1499445+2753415</f>
        <v>20838385</v>
      </c>
      <c r="E6" s="82">
        <f t="shared" si="0"/>
        <v>121.5668698771986</v>
      </c>
    </row>
    <row r="7" spans="1:5" ht="16.5" customHeight="1">
      <c r="A7" s="81"/>
      <c r="B7" s="81" t="s">
        <v>34</v>
      </c>
      <c r="C7" s="82">
        <v>6809600</v>
      </c>
      <c r="D7" s="82">
        <f>535591+581237+611957+425832+541568+1325935+822136+564119+627921+552390+595662+1093809</f>
        <v>8278157</v>
      </c>
      <c r="E7" s="82">
        <f t="shared" si="0"/>
        <v>121.5659803806391</v>
      </c>
    </row>
    <row r="8" spans="1:5" ht="16.5" customHeight="1">
      <c r="A8" s="81"/>
      <c r="B8" s="81" t="s">
        <v>35</v>
      </c>
      <c r="C8" s="82">
        <v>-8497100</v>
      </c>
      <c r="D8" s="82">
        <v>-8497100</v>
      </c>
      <c r="E8" s="82">
        <f t="shared" si="0"/>
        <v>100</v>
      </c>
    </row>
    <row r="9" spans="1:5" ht="16.5" customHeight="1">
      <c r="A9" s="81"/>
      <c r="B9" s="81" t="s">
        <v>85</v>
      </c>
      <c r="C9" s="82">
        <v>2717000</v>
      </c>
      <c r="D9" s="82">
        <v>2717000</v>
      </c>
      <c r="E9" s="82">
        <f t="shared" si="0"/>
        <v>100</v>
      </c>
    </row>
    <row r="10" spans="1:5" ht="16.5" customHeight="1">
      <c r="A10" s="81"/>
      <c r="B10" s="81" t="s">
        <v>108</v>
      </c>
      <c r="C10" s="82">
        <v>4000000</v>
      </c>
      <c r="D10" s="82">
        <v>4000000</v>
      </c>
      <c r="E10" s="82">
        <f t="shared" si="0"/>
        <v>100</v>
      </c>
    </row>
    <row r="11" spans="1:5" ht="16.5" customHeight="1">
      <c r="A11" s="81"/>
      <c r="B11" s="81" t="s">
        <v>114</v>
      </c>
      <c r="C11" s="82">
        <v>430000</v>
      </c>
      <c r="D11" s="82">
        <v>430000</v>
      </c>
      <c r="E11" s="82">
        <f t="shared" si="0"/>
        <v>100</v>
      </c>
    </row>
    <row r="12" spans="1:5" ht="16.5" customHeight="1">
      <c r="A12" s="81"/>
      <c r="B12" s="81" t="s">
        <v>104</v>
      </c>
      <c r="C12" s="82">
        <v>-6132000</v>
      </c>
      <c r="D12" s="82">
        <v>0</v>
      </c>
      <c r="E12" s="82">
        <f t="shared" si="0"/>
        <v>0</v>
      </c>
    </row>
    <row r="13" spans="1:5" ht="17.25" customHeight="1">
      <c r="A13" s="1"/>
      <c r="B13" s="1" t="s">
        <v>13</v>
      </c>
      <c r="C13" s="34">
        <f>C14+C17+C22</f>
        <v>12300000</v>
      </c>
      <c r="D13" s="34">
        <f>D14+D17+D22</f>
        <v>12181590.9</v>
      </c>
      <c r="E13" s="58">
        <f t="shared" si="0"/>
        <v>99.03732439024391</v>
      </c>
    </row>
    <row r="14" spans="1:5" ht="16.5" customHeight="1">
      <c r="A14" s="4"/>
      <c r="B14" s="13" t="s">
        <v>39</v>
      </c>
      <c r="C14" s="35">
        <f>C15+C16</f>
        <v>550000</v>
      </c>
      <c r="D14" s="35">
        <f>D15+D16</f>
        <v>405360</v>
      </c>
      <c r="E14" s="48">
        <f t="shared" si="0"/>
        <v>73.70181818181818</v>
      </c>
    </row>
    <row r="15" spans="1:5" ht="16.5" customHeight="1">
      <c r="A15" s="4"/>
      <c r="B15" s="22" t="s">
        <v>36</v>
      </c>
      <c r="C15" s="30">
        <v>100000</v>
      </c>
      <c r="D15" s="30">
        <v>7000</v>
      </c>
      <c r="E15" s="30">
        <f t="shared" si="0"/>
        <v>7.000000000000001</v>
      </c>
    </row>
    <row r="16" spans="1:5" ht="16.5" customHeight="1">
      <c r="A16" s="4"/>
      <c r="B16" s="12" t="s">
        <v>37</v>
      </c>
      <c r="C16" s="93">
        <v>450000</v>
      </c>
      <c r="D16" s="93">
        <f>405360-7000</f>
        <v>398360</v>
      </c>
      <c r="E16" s="93">
        <f t="shared" si="0"/>
        <v>88.52444444444444</v>
      </c>
    </row>
    <row r="17" spans="1:5" ht="16.5" customHeight="1">
      <c r="A17" s="4"/>
      <c r="B17" s="94" t="s">
        <v>38</v>
      </c>
      <c r="C17" s="95">
        <f>SUM(C18:C21)</f>
        <v>11750000</v>
      </c>
      <c r="D17" s="95">
        <f>SUM(D18:D21)</f>
        <v>11776230.9</v>
      </c>
      <c r="E17" s="95">
        <f t="shared" si="0"/>
        <v>100.22324170212767</v>
      </c>
    </row>
    <row r="18" spans="1:5" ht="16.5" customHeight="1">
      <c r="A18" s="4"/>
      <c r="B18" s="12" t="s">
        <v>40</v>
      </c>
      <c r="C18" s="93">
        <v>550000</v>
      </c>
      <c r="D18" s="93">
        <v>439856</v>
      </c>
      <c r="E18" s="93">
        <f t="shared" si="0"/>
        <v>79.97381818181817</v>
      </c>
    </row>
    <row r="19" spans="1:5" ht="16.5" customHeight="1">
      <c r="A19" s="4"/>
      <c r="B19" s="12" t="s">
        <v>41</v>
      </c>
      <c r="C19" s="93">
        <v>2000000</v>
      </c>
      <c r="D19" s="93">
        <v>2009510</v>
      </c>
      <c r="E19" s="93">
        <f t="shared" si="0"/>
        <v>100.47550000000001</v>
      </c>
    </row>
    <row r="20" spans="1:5" ht="16.5" customHeight="1">
      <c r="A20" s="4"/>
      <c r="B20" s="12" t="s">
        <v>42</v>
      </c>
      <c r="C20" s="93">
        <v>100000</v>
      </c>
      <c r="D20" s="93">
        <v>74410</v>
      </c>
      <c r="E20" s="93">
        <f t="shared" si="0"/>
        <v>74.41</v>
      </c>
    </row>
    <row r="21" spans="1:5" ht="16.5" customHeight="1">
      <c r="A21" s="4"/>
      <c r="B21" s="12" t="s">
        <v>43</v>
      </c>
      <c r="C21" s="93">
        <v>9100000</v>
      </c>
      <c r="D21" s="93">
        <v>9252454.9</v>
      </c>
      <c r="E21" s="93">
        <f t="shared" si="0"/>
        <v>101.67532857142858</v>
      </c>
    </row>
    <row r="22" spans="1:5" ht="16.5" customHeight="1">
      <c r="A22" s="4"/>
      <c r="B22" s="94" t="s">
        <v>65</v>
      </c>
      <c r="C22" s="95">
        <v>0</v>
      </c>
      <c r="D22" s="95">
        <v>0</v>
      </c>
      <c r="E22" s="96" t="s">
        <v>103</v>
      </c>
    </row>
    <row r="23" spans="1:5" ht="15">
      <c r="A23" s="4"/>
      <c r="B23" s="4"/>
      <c r="C23" s="71"/>
      <c r="D23" s="36"/>
      <c r="E23" s="30"/>
    </row>
    <row r="24" spans="1:5" ht="21" customHeight="1">
      <c r="A24" s="15" t="s">
        <v>8</v>
      </c>
      <c r="B24" s="4"/>
      <c r="C24" s="34">
        <f>SUM(C25:C34)</f>
        <v>1870000</v>
      </c>
      <c r="D24" s="34">
        <f>SUM(D25:D34)</f>
        <v>1526512.16</v>
      </c>
      <c r="E24" s="35">
        <f t="shared" si="0"/>
        <v>81.63166631016043</v>
      </c>
    </row>
    <row r="25" spans="1:5" ht="16.5" customHeight="1">
      <c r="A25" s="94"/>
      <c r="B25" s="12" t="s">
        <v>67</v>
      </c>
      <c r="C25" s="93">
        <v>80000</v>
      </c>
      <c r="D25" s="93">
        <f>34694+15969.97+22647+6050</f>
        <v>79360.97</v>
      </c>
      <c r="E25" s="93">
        <f t="shared" si="0"/>
        <v>99.2012125</v>
      </c>
    </row>
    <row r="26" spans="1:5" ht="16.5" customHeight="1">
      <c r="A26" s="94"/>
      <c r="B26" s="12" t="s">
        <v>92</v>
      </c>
      <c r="C26" s="93">
        <v>1000000</v>
      </c>
      <c r="D26" s="93">
        <v>772649</v>
      </c>
      <c r="E26" s="93">
        <f t="shared" si="0"/>
        <v>77.2649</v>
      </c>
    </row>
    <row r="27" spans="1:5" ht="16.5" customHeight="1">
      <c r="A27" s="12"/>
      <c r="B27" s="12" t="s">
        <v>44</v>
      </c>
      <c r="C27" s="93">
        <v>200000</v>
      </c>
      <c r="D27" s="93">
        <f>44500+146164.99</f>
        <v>190664.99</v>
      </c>
      <c r="E27" s="93">
        <f t="shared" si="0"/>
        <v>95.332495</v>
      </c>
    </row>
    <row r="28" spans="1:5" ht="16.5" customHeight="1">
      <c r="A28" s="12"/>
      <c r="B28" s="12" t="s">
        <v>49</v>
      </c>
      <c r="C28" s="93">
        <v>0</v>
      </c>
      <c r="D28" s="93">
        <v>0</v>
      </c>
      <c r="E28" s="96" t="s">
        <v>103</v>
      </c>
    </row>
    <row r="29" spans="1:5" ht="16.5" customHeight="1">
      <c r="A29" s="12"/>
      <c r="B29" s="12" t="s">
        <v>50</v>
      </c>
      <c r="C29" s="93">
        <v>20000</v>
      </c>
      <c r="D29" s="93">
        <f>7000+11841+396</f>
        <v>19237</v>
      </c>
      <c r="E29" s="93">
        <f>(D29/C29)*100</f>
        <v>96.185</v>
      </c>
    </row>
    <row r="30" spans="1:5" ht="16.5" customHeight="1">
      <c r="A30" s="12"/>
      <c r="B30" s="12" t="s">
        <v>76</v>
      </c>
      <c r="C30" s="93">
        <v>50000</v>
      </c>
      <c r="D30" s="93">
        <v>46612</v>
      </c>
      <c r="E30" s="93">
        <f>(D30/C30)*100</f>
        <v>93.22399999999999</v>
      </c>
    </row>
    <row r="31" spans="1:5" ht="16.5" customHeight="1">
      <c r="A31" s="12"/>
      <c r="B31" s="12" t="s">
        <v>55</v>
      </c>
      <c r="C31" s="93">
        <v>450000</v>
      </c>
      <c r="D31" s="93">
        <v>367876.97</v>
      </c>
      <c r="E31" s="93">
        <f>(D31/C31)*100</f>
        <v>81.75043777777778</v>
      </c>
    </row>
    <row r="32" spans="1:5" ht="16.5" customHeight="1">
      <c r="A32" s="12"/>
      <c r="B32" s="12" t="s">
        <v>45</v>
      </c>
      <c r="C32" s="93">
        <v>70000</v>
      </c>
      <c r="D32" s="93">
        <f>50120.51-9.28</f>
        <v>50111.23</v>
      </c>
      <c r="E32" s="93">
        <f>(D32/C32)*100</f>
        <v>71.58747142857143</v>
      </c>
    </row>
    <row r="33" spans="1:5" ht="16.5" customHeight="1">
      <c r="A33" s="12"/>
      <c r="B33" s="12" t="s">
        <v>105</v>
      </c>
      <c r="C33" s="93">
        <v>0</v>
      </c>
      <c r="D33" s="93">
        <v>0</v>
      </c>
      <c r="E33" s="96" t="s">
        <v>103</v>
      </c>
    </row>
    <row r="34" spans="1:5" ht="16.5" customHeight="1">
      <c r="A34" s="12"/>
      <c r="B34" s="12" t="s">
        <v>140</v>
      </c>
      <c r="C34" s="93">
        <v>0</v>
      </c>
      <c r="D34" s="93">
        <v>0</v>
      </c>
      <c r="E34" s="96" t="s">
        <v>103</v>
      </c>
    </row>
    <row r="35" spans="1:5" ht="15">
      <c r="A35" s="4"/>
      <c r="B35" s="4"/>
      <c r="C35" s="71"/>
      <c r="D35" s="36"/>
      <c r="E35" s="30"/>
    </row>
    <row r="36" spans="1:5" ht="21" customHeight="1">
      <c r="A36" s="15" t="s">
        <v>9</v>
      </c>
      <c r="B36" s="4"/>
      <c r="C36" s="34">
        <f>SUM(C37:C40)</f>
        <v>874100</v>
      </c>
      <c r="D36" s="34">
        <f>SUM(D37:D40)</f>
        <v>871742.81</v>
      </c>
      <c r="E36" s="48">
        <f t="shared" si="0"/>
        <v>99.73032948175266</v>
      </c>
    </row>
    <row r="37" spans="1:5" ht="16.5" customHeight="1">
      <c r="A37" s="94"/>
      <c r="B37" s="12" t="s">
        <v>58</v>
      </c>
      <c r="C37" s="93">
        <v>121000</v>
      </c>
      <c r="D37" s="93">
        <v>120942</v>
      </c>
      <c r="E37" s="93">
        <f t="shared" si="0"/>
        <v>99.95206611570248</v>
      </c>
    </row>
    <row r="38" spans="1:5" ht="16.5" customHeight="1">
      <c r="A38" s="94"/>
      <c r="B38" s="12" t="s">
        <v>112</v>
      </c>
      <c r="C38" s="93">
        <v>415000</v>
      </c>
      <c r="D38" s="93">
        <v>412666.81</v>
      </c>
      <c r="E38" s="93">
        <f t="shared" si="0"/>
        <v>99.43778554216868</v>
      </c>
    </row>
    <row r="39" spans="1:5" ht="16.5" customHeight="1">
      <c r="A39" s="94"/>
      <c r="B39" s="12" t="s">
        <v>113</v>
      </c>
      <c r="C39" s="93">
        <v>10000</v>
      </c>
      <c r="D39" s="93">
        <v>10000</v>
      </c>
      <c r="E39" s="93">
        <f t="shared" si="0"/>
        <v>100</v>
      </c>
    </row>
    <row r="40" spans="1:5" ht="16.5" customHeight="1">
      <c r="A40" s="94"/>
      <c r="B40" s="12" t="s">
        <v>118</v>
      </c>
      <c r="C40" s="93">
        <v>328100</v>
      </c>
      <c r="D40" s="93">
        <v>328134</v>
      </c>
      <c r="E40" s="93">
        <f t="shared" si="0"/>
        <v>100.01036269430053</v>
      </c>
    </row>
    <row r="41" spans="1:5" ht="24" customHeight="1">
      <c r="A41" s="14" t="s">
        <v>0</v>
      </c>
      <c r="B41" s="16"/>
      <c r="C41" s="40">
        <f>C3+C24+C36</f>
        <v>41588700</v>
      </c>
      <c r="D41" s="40">
        <f>D3+D24+D36</f>
        <v>54594909.87</v>
      </c>
      <c r="E41" s="70">
        <f t="shared" si="0"/>
        <v>131.27342251621232</v>
      </c>
    </row>
    <row r="42" spans="1:5" ht="11.25" customHeight="1">
      <c r="A42" s="17"/>
      <c r="B42" s="4"/>
      <c r="C42" s="30"/>
      <c r="D42" s="30"/>
      <c r="E42" s="36"/>
    </row>
    <row r="43" spans="1:5" ht="23.25">
      <c r="A43" s="17"/>
      <c r="B43" s="17" t="s">
        <v>53</v>
      </c>
      <c r="C43" s="30"/>
      <c r="D43" s="30"/>
      <c r="E43" s="34"/>
    </row>
    <row r="44" spans="1:5" ht="18.75" customHeight="1">
      <c r="A44" s="94"/>
      <c r="B44" s="94" t="s">
        <v>90</v>
      </c>
      <c r="C44" s="95">
        <v>15503895.72</v>
      </c>
      <c r="D44" s="95">
        <v>15503895.72</v>
      </c>
      <c r="E44" s="93">
        <f t="shared" si="0"/>
        <v>100</v>
      </c>
    </row>
    <row r="45" spans="1:5" ht="18" customHeight="1">
      <c r="A45" s="94"/>
      <c r="B45" s="94" t="s">
        <v>77</v>
      </c>
      <c r="C45" s="95">
        <v>733000</v>
      </c>
      <c r="D45" s="95">
        <v>733000</v>
      </c>
      <c r="E45" s="93">
        <f t="shared" si="0"/>
        <v>100</v>
      </c>
    </row>
    <row r="46" spans="1:5" ht="18" customHeight="1">
      <c r="A46" s="12"/>
      <c r="B46" s="94" t="s">
        <v>27</v>
      </c>
      <c r="C46" s="95">
        <v>-641381.6</v>
      </c>
      <c r="D46" s="95">
        <v>-490381.6</v>
      </c>
      <c r="E46" s="93">
        <f t="shared" si="0"/>
        <v>76.45707329302867</v>
      </c>
    </row>
    <row r="47" spans="1:5" ht="18" customHeight="1">
      <c r="A47" s="12"/>
      <c r="B47" s="94" t="s">
        <v>107</v>
      </c>
      <c r="C47" s="95"/>
      <c r="D47" s="95">
        <v>-17295926.71</v>
      </c>
      <c r="E47" s="93"/>
    </row>
    <row r="48" spans="1:5" ht="24" customHeight="1">
      <c r="A48" s="14" t="s">
        <v>11</v>
      </c>
      <c r="B48" s="16"/>
      <c r="C48" s="40">
        <f>SUM(C44:C47)</f>
        <v>15595514.120000001</v>
      </c>
      <c r="D48" s="40">
        <f>SUM(D44:D47)</f>
        <v>-1549412.5899999999</v>
      </c>
      <c r="E48" s="67">
        <f t="shared" si="0"/>
        <v>-9.934988856911115</v>
      </c>
    </row>
    <row r="49" spans="1:5" ht="23.25">
      <c r="A49" s="17"/>
      <c r="B49" s="4"/>
      <c r="C49" s="71"/>
      <c r="D49" s="36"/>
      <c r="E49" s="35"/>
    </row>
    <row r="50" spans="1:5" ht="23.25">
      <c r="A50" s="14" t="s">
        <v>10</v>
      </c>
      <c r="B50" s="61"/>
      <c r="C50" s="33">
        <f>+C41+C48</f>
        <v>57184214.120000005</v>
      </c>
      <c r="D50" s="33">
        <f>+D41+D48</f>
        <v>53045497.28</v>
      </c>
      <c r="E50" s="67">
        <f t="shared" si="0"/>
        <v>92.76248366146122</v>
      </c>
    </row>
    <row r="52" ht="12.75">
      <c r="C52" s="37"/>
    </row>
    <row r="53" spans="2:4" ht="12.75">
      <c r="B53" s="26"/>
      <c r="C53" s="37"/>
      <c r="D53" s="37"/>
    </row>
    <row r="54" ht="12.75">
      <c r="D54" s="37"/>
    </row>
    <row r="55" ht="12.75">
      <c r="D55" s="37"/>
    </row>
  </sheetData>
  <sheetProtection/>
  <mergeCells count="1">
    <mergeCell ref="B1:E1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zoomScale="85" zoomScaleNormal="85" zoomScalePageLayoutView="0" workbookViewId="0" topLeftCell="A1">
      <pane ySplit="1" topLeftCell="A50" activePane="bottomLeft" state="frozen"/>
      <selection pane="topLeft" activeCell="A1" sqref="A1"/>
      <selection pane="bottomLeft" activeCell="M63" sqref="L63:M63"/>
    </sheetView>
  </sheetViews>
  <sheetFormatPr defaultColWidth="9.00390625" defaultRowHeight="16.5" customHeight="1"/>
  <cols>
    <col min="1" max="1" width="6.25390625" style="9" customWidth="1"/>
    <col min="2" max="2" width="75.875" style="9" customWidth="1"/>
    <col min="3" max="4" width="26.375" style="9" customWidth="1"/>
    <col min="5" max="5" width="12.875" style="38" bestFit="1" customWidth="1"/>
    <col min="6" max="16384" width="9.125" style="9" customWidth="1"/>
  </cols>
  <sheetData>
    <row r="1" spans="1:5" ht="26.25" customHeight="1">
      <c r="A1" s="7"/>
      <c r="B1" s="8" t="s">
        <v>51</v>
      </c>
      <c r="C1" s="25" t="s">
        <v>143</v>
      </c>
      <c r="D1" s="25" t="s">
        <v>144</v>
      </c>
      <c r="E1" s="25" t="s">
        <v>102</v>
      </c>
    </row>
    <row r="2" spans="1:5" ht="24" customHeight="1">
      <c r="A2" s="18" t="s">
        <v>2</v>
      </c>
      <c r="B2" s="6"/>
      <c r="C2" s="28">
        <f>SUM(C3:C18)</f>
        <v>14730000</v>
      </c>
      <c r="D2" s="28">
        <f>SUM(D3:D18)</f>
        <v>13690618.55</v>
      </c>
      <c r="E2" s="58">
        <f>+(D2/C2)*100</f>
        <v>92.94377834351664</v>
      </c>
    </row>
    <row r="3" spans="1:5" ht="16.5" customHeight="1">
      <c r="A3" s="10"/>
      <c r="B3" s="21" t="s">
        <v>62</v>
      </c>
      <c r="C3" s="27">
        <v>6700000</v>
      </c>
      <c r="D3" s="27">
        <f>6465730+11843</f>
        <v>6477573</v>
      </c>
      <c r="E3" s="63">
        <f aca="true" t="shared" si="0" ref="E3:E74">+(D3/C3)*100</f>
        <v>96.68019402985074</v>
      </c>
    </row>
    <row r="4" spans="1:5" ht="16.5" customHeight="1">
      <c r="A4" s="10"/>
      <c r="B4" s="21" t="s">
        <v>63</v>
      </c>
      <c r="C4" s="27">
        <v>1325000</v>
      </c>
      <c r="D4" s="27">
        <v>1319061</v>
      </c>
      <c r="E4" s="63">
        <f t="shared" si="0"/>
        <v>99.55177358490566</v>
      </c>
    </row>
    <row r="5" spans="1:5" ht="16.5" customHeight="1">
      <c r="A5" s="10"/>
      <c r="B5" s="21" t="s">
        <v>48</v>
      </c>
      <c r="C5" s="27">
        <v>30000</v>
      </c>
      <c r="D5" s="27">
        <v>14950</v>
      </c>
      <c r="E5" s="63">
        <f t="shared" si="0"/>
        <v>49.833333333333336</v>
      </c>
    </row>
    <row r="6" spans="1:5" ht="16.5" customHeight="1">
      <c r="A6" s="2"/>
      <c r="B6" s="21" t="s">
        <v>14</v>
      </c>
      <c r="C6" s="27">
        <v>277000</v>
      </c>
      <c r="D6" s="27">
        <v>274740</v>
      </c>
      <c r="E6" s="63">
        <f t="shared" si="0"/>
        <v>99.18411552346569</v>
      </c>
    </row>
    <row r="7" spans="1:5" ht="16.5" customHeight="1">
      <c r="A7" s="2"/>
      <c r="B7" s="21" t="s">
        <v>15</v>
      </c>
      <c r="C7" s="27">
        <v>1960000</v>
      </c>
      <c r="D7" s="27">
        <f>193821.25+1709281</f>
        <v>1903102.25</v>
      </c>
      <c r="E7" s="63">
        <f t="shared" si="0"/>
        <v>97.09705357142857</v>
      </c>
    </row>
    <row r="8" spans="1:5" ht="16.5" customHeight="1">
      <c r="A8" s="2"/>
      <c r="B8" s="21" t="s">
        <v>16</v>
      </c>
      <c r="C8" s="29">
        <v>759000</v>
      </c>
      <c r="D8" s="29">
        <f>121189+615344</f>
        <v>736533</v>
      </c>
      <c r="E8" s="63">
        <f t="shared" si="0"/>
        <v>97.0399209486166</v>
      </c>
    </row>
    <row r="9" spans="1:5" ht="16.5" customHeight="1">
      <c r="A9" s="2"/>
      <c r="B9" s="21" t="s">
        <v>17</v>
      </c>
      <c r="C9" s="29">
        <v>42000</v>
      </c>
      <c r="D9" s="29">
        <v>41801.51</v>
      </c>
      <c r="E9" s="63">
        <f t="shared" si="0"/>
        <v>99.52740476190478</v>
      </c>
    </row>
    <row r="10" spans="1:5" ht="16.5" customHeight="1">
      <c r="A10" s="2"/>
      <c r="B10" s="21" t="s">
        <v>18</v>
      </c>
      <c r="C10" s="29">
        <v>40000</v>
      </c>
      <c r="D10" s="29">
        <v>8444</v>
      </c>
      <c r="E10" s="63">
        <f t="shared" si="0"/>
        <v>21.11</v>
      </c>
    </row>
    <row r="11" spans="1:5" ht="16.5" customHeight="1">
      <c r="A11" s="2"/>
      <c r="B11" s="21" t="s">
        <v>19</v>
      </c>
      <c r="C11" s="29">
        <v>60000</v>
      </c>
      <c r="D11" s="29">
        <v>50013.9</v>
      </c>
      <c r="E11" s="63">
        <f t="shared" si="0"/>
        <v>83.3565</v>
      </c>
    </row>
    <row r="12" spans="1:5" ht="16.5" customHeight="1">
      <c r="A12" s="2"/>
      <c r="B12" s="21" t="s">
        <v>26</v>
      </c>
      <c r="C12" s="29">
        <v>2390000</v>
      </c>
      <c r="D12" s="29">
        <v>2123112.92</v>
      </c>
      <c r="E12" s="63">
        <f t="shared" si="0"/>
        <v>88.83317656903765</v>
      </c>
    </row>
    <row r="13" spans="1:5" ht="16.5" customHeight="1">
      <c r="A13" s="2"/>
      <c r="B13" s="21" t="s">
        <v>20</v>
      </c>
      <c r="C13" s="27">
        <v>62000</v>
      </c>
      <c r="D13" s="27">
        <v>59501</v>
      </c>
      <c r="E13" s="63">
        <f t="shared" si="0"/>
        <v>95.96935483870968</v>
      </c>
    </row>
    <row r="14" spans="1:5" ht="16.5" customHeight="1">
      <c r="A14" s="2"/>
      <c r="B14" s="21" t="s">
        <v>81</v>
      </c>
      <c r="C14" s="27">
        <v>100000</v>
      </c>
      <c r="D14" s="27">
        <v>77085</v>
      </c>
      <c r="E14" s="63">
        <f t="shared" si="0"/>
        <v>77.08500000000001</v>
      </c>
    </row>
    <row r="15" spans="1:5" ht="16.5" customHeight="1">
      <c r="A15" s="2"/>
      <c r="B15" s="21" t="s">
        <v>109</v>
      </c>
      <c r="C15" s="27">
        <v>415000</v>
      </c>
      <c r="D15" s="27">
        <f>100430-5021.5</f>
        <v>95408.5</v>
      </c>
      <c r="E15" s="63">
        <f t="shared" si="0"/>
        <v>22.99</v>
      </c>
    </row>
    <row r="16" spans="1:5" ht="16.5" customHeight="1">
      <c r="A16" s="2"/>
      <c r="B16" s="21" t="s">
        <v>101</v>
      </c>
      <c r="C16" s="27">
        <v>50000</v>
      </c>
      <c r="D16" s="27">
        <v>5021.5</v>
      </c>
      <c r="E16" s="63">
        <f t="shared" si="0"/>
        <v>10.043000000000001</v>
      </c>
    </row>
    <row r="17" spans="1:5" ht="16.5" customHeight="1">
      <c r="A17" s="2"/>
      <c r="B17" s="21" t="s">
        <v>91</v>
      </c>
      <c r="C17" s="27">
        <v>510000</v>
      </c>
      <c r="D17" s="27">
        <v>502133.57</v>
      </c>
      <c r="E17" s="63">
        <f t="shared" si="0"/>
        <v>98.45756274509803</v>
      </c>
    </row>
    <row r="18" spans="1:5" ht="16.5" customHeight="1">
      <c r="A18" s="2"/>
      <c r="B18" s="21" t="s">
        <v>119</v>
      </c>
      <c r="C18" s="27">
        <v>10000</v>
      </c>
      <c r="D18" s="27">
        <v>2137.4</v>
      </c>
      <c r="E18" s="63">
        <f t="shared" si="0"/>
        <v>21.374000000000002</v>
      </c>
    </row>
    <row r="19" spans="1:5" ht="24" customHeight="1">
      <c r="A19" s="19" t="s">
        <v>3</v>
      </c>
      <c r="B19" s="2"/>
      <c r="C19" s="72">
        <f>+C20</f>
        <v>22260000</v>
      </c>
      <c r="D19" s="57">
        <f>+D20</f>
        <v>20083196.89</v>
      </c>
      <c r="E19" s="58">
        <f t="shared" si="0"/>
        <v>90.22101028751123</v>
      </c>
    </row>
    <row r="20" spans="1:5" ht="19.5" customHeight="1">
      <c r="A20" s="19"/>
      <c r="B20" s="45" t="s">
        <v>61</v>
      </c>
      <c r="C20" s="69">
        <f>SUM(C21:C47)-SUM(C30:C35)</f>
        <v>22260000</v>
      </c>
      <c r="D20" s="69">
        <f>SUM(D21:D47)-SUM(D30:D35)</f>
        <v>20083196.89</v>
      </c>
      <c r="E20" s="58">
        <f t="shared" si="0"/>
        <v>90.22101028751123</v>
      </c>
    </row>
    <row r="21" spans="1:5" ht="16.5" customHeight="1">
      <c r="A21" s="19"/>
      <c r="B21" s="49" t="s">
        <v>87</v>
      </c>
      <c r="C21" s="27">
        <v>1690000</v>
      </c>
      <c r="D21" s="60">
        <f>1618644+14027</f>
        <v>1632671</v>
      </c>
      <c r="E21" s="63">
        <f t="shared" si="0"/>
        <v>96.60775147928994</v>
      </c>
    </row>
    <row r="22" spans="1:5" ht="16.5" customHeight="1">
      <c r="A22" s="19"/>
      <c r="B22" s="49" t="s">
        <v>70</v>
      </c>
      <c r="C22" s="27">
        <v>426000</v>
      </c>
      <c r="D22" s="60">
        <v>407536.25</v>
      </c>
      <c r="E22" s="63">
        <f t="shared" si="0"/>
        <v>95.66578638497653</v>
      </c>
    </row>
    <row r="23" spans="1:5" ht="16.5" customHeight="1">
      <c r="A23" s="19"/>
      <c r="B23" s="49" t="s">
        <v>71</v>
      </c>
      <c r="C23" s="27">
        <v>154000</v>
      </c>
      <c r="D23" s="60">
        <v>146716</v>
      </c>
      <c r="E23" s="63">
        <f t="shared" si="0"/>
        <v>95.27012987012988</v>
      </c>
    </row>
    <row r="24" spans="1:5" ht="16.5" customHeight="1">
      <c r="A24" s="19"/>
      <c r="B24" s="49" t="s">
        <v>88</v>
      </c>
      <c r="C24" s="27">
        <v>1360000</v>
      </c>
      <c r="D24" s="60">
        <f>1309301+5560</f>
        <v>1314861</v>
      </c>
      <c r="E24" s="63">
        <f t="shared" si="0"/>
        <v>96.68095588235293</v>
      </c>
    </row>
    <row r="25" spans="1:5" ht="16.5" customHeight="1">
      <c r="A25" s="19"/>
      <c r="B25" s="49" t="s">
        <v>73</v>
      </c>
      <c r="C25" s="27">
        <v>343000</v>
      </c>
      <c r="D25" s="60">
        <v>330966.75</v>
      </c>
      <c r="E25" s="63">
        <f t="shared" si="0"/>
        <v>96.4917638483965</v>
      </c>
    </row>
    <row r="26" spans="1:5" ht="16.5" customHeight="1">
      <c r="A26" s="19"/>
      <c r="B26" s="49" t="s">
        <v>74</v>
      </c>
      <c r="C26" s="27">
        <v>124000</v>
      </c>
      <c r="D26" s="60">
        <v>119142</v>
      </c>
      <c r="E26" s="63">
        <f t="shared" si="0"/>
        <v>96.08225806451613</v>
      </c>
    </row>
    <row r="27" spans="1:5" ht="16.5" customHeight="1">
      <c r="A27" s="5"/>
      <c r="B27" s="49" t="s">
        <v>97</v>
      </c>
      <c r="C27" s="29">
        <v>1273000</v>
      </c>
      <c r="D27" s="50">
        <f>1312396.71-61689.26</f>
        <v>1250707.45</v>
      </c>
      <c r="E27" s="63">
        <f t="shared" si="0"/>
        <v>98.24881775333857</v>
      </c>
    </row>
    <row r="28" spans="1:5" ht="16.5" customHeight="1">
      <c r="A28" s="5"/>
      <c r="B28" s="49" t="s">
        <v>75</v>
      </c>
      <c r="C28" s="29">
        <v>62000</v>
      </c>
      <c r="D28" s="50">
        <v>61689.26</v>
      </c>
      <c r="E28" s="63">
        <f t="shared" si="0"/>
        <v>99.49880645161291</v>
      </c>
    </row>
    <row r="29" spans="1:5" ht="16.5" customHeight="1">
      <c r="A29" s="5"/>
      <c r="B29" s="49" t="s">
        <v>22</v>
      </c>
      <c r="C29" s="73">
        <f>SUM(C30:C35)</f>
        <v>4150000</v>
      </c>
      <c r="D29" s="51">
        <f>SUM(D30:D35)</f>
        <v>3776515.1799999997</v>
      </c>
      <c r="E29" s="63">
        <f t="shared" si="0"/>
        <v>91.00036578313252</v>
      </c>
    </row>
    <row r="30" spans="1:5" ht="16.5" customHeight="1">
      <c r="A30" s="5"/>
      <c r="B30" s="54" t="s">
        <v>46</v>
      </c>
      <c r="C30" s="74">
        <v>1650000</v>
      </c>
      <c r="D30" s="55">
        <v>1619539</v>
      </c>
      <c r="E30" s="64">
        <f t="shared" si="0"/>
        <v>98.1538787878788</v>
      </c>
    </row>
    <row r="31" spans="1:5" ht="16.5" customHeight="1">
      <c r="A31" s="5"/>
      <c r="B31" s="54" t="s">
        <v>82</v>
      </c>
      <c r="C31" s="74">
        <v>750000</v>
      </c>
      <c r="D31" s="55">
        <v>695775.69</v>
      </c>
      <c r="E31" s="64">
        <f t="shared" si="0"/>
        <v>92.77009199999999</v>
      </c>
    </row>
    <row r="32" spans="1:5" ht="16.5" customHeight="1">
      <c r="A32" s="5"/>
      <c r="B32" s="54" t="s">
        <v>84</v>
      </c>
      <c r="C32" s="74">
        <v>850000</v>
      </c>
      <c r="D32" s="55">
        <v>815894.49</v>
      </c>
      <c r="E32" s="64">
        <f t="shared" si="0"/>
        <v>95.98758705882354</v>
      </c>
    </row>
    <row r="33" spans="1:5" ht="16.5" customHeight="1">
      <c r="A33" s="5"/>
      <c r="B33" s="54" t="s">
        <v>47</v>
      </c>
      <c r="C33" s="74">
        <v>50000</v>
      </c>
      <c r="D33" s="55">
        <v>26620</v>
      </c>
      <c r="E33" s="64">
        <f t="shared" si="0"/>
        <v>53.239999999999995</v>
      </c>
    </row>
    <row r="34" spans="1:5" ht="16.5" customHeight="1">
      <c r="A34" s="5"/>
      <c r="B34" s="54" t="s">
        <v>83</v>
      </c>
      <c r="C34" s="74">
        <v>450000</v>
      </c>
      <c r="D34" s="55">
        <v>448971</v>
      </c>
      <c r="E34" s="64">
        <f t="shared" si="0"/>
        <v>99.77133333333333</v>
      </c>
    </row>
    <row r="35" spans="1:5" ht="16.5" customHeight="1">
      <c r="A35" s="5"/>
      <c r="B35" s="54" t="s">
        <v>98</v>
      </c>
      <c r="C35" s="74">
        <v>400000</v>
      </c>
      <c r="D35" s="55">
        <v>169715</v>
      </c>
      <c r="E35" s="64">
        <f t="shared" si="0"/>
        <v>42.42875</v>
      </c>
    </row>
    <row r="36" spans="1:5" ht="16.5" customHeight="1">
      <c r="A36" s="5"/>
      <c r="B36" s="49" t="s">
        <v>106</v>
      </c>
      <c r="C36" s="73">
        <v>700000</v>
      </c>
      <c r="D36" s="51">
        <v>547830.34</v>
      </c>
      <c r="E36" s="63">
        <f t="shared" si="0"/>
        <v>78.26147714285713</v>
      </c>
    </row>
    <row r="37" spans="1:5" ht="16.5" customHeight="1">
      <c r="A37" s="5"/>
      <c r="B37" s="49" t="s">
        <v>89</v>
      </c>
      <c r="C37" s="73">
        <v>5350000</v>
      </c>
      <c r="D37" s="51">
        <v>5131231.94</v>
      </c>
      <c r="E37" s="63">
        <f t="shared" si="0"/>
        <v>95.91087738317758</v>
      </c>
    </row>
    <row r="38" spans="1:5" ht="16.5" customHeight="1">
      <c r="A38" s="5"/>
      <c r="B38" s="49" t="s">
        <v>86</v>
      </c>
      <c r="C38" s="73">
        <v>1300000</v>
      </c>
      <c r="D38" s="51">
        <v>1292056.1</v>
      </c>
      <c r="E38" s="63">
        <f t="shared" si="0"/>
        <v>99.38893076923078</v>
      </c>
    </row>
    <row r="39" spans="1:5" ht="16.5" customHeight="1">
      <c r="A39" s="5"/>
      <c r="B39" s="49" t="s">
        <v>117</v>
      </c>
      <c r="C39" s="73">
        <v>0</v>
      </c>
      <c r="D39" s="51">
        <v>0</v>
      </c>
      <c r="E39" s="68" t="s">
        <v>103</v>
      </c>
    </row>
    <row r="40" spans="1:5" ht="16.5" customHeight="1">
      <c r="A40" s="5"/>
      <c r="B40" s="49" t="s">
        <v>115</v>
      </c>
      <c r="C40" s="73">
        <v>350000</v>
      </c>
      <c r="D40" s="51">
        <v>290100.83</v>
      </c>
      <c r="E40" s="63">
        <f t="shared" si="0"/>
        <v>82.88595142857143</v>
      </c>
    </row>
    <row r="41" spans="1:5" ht="16.5" customHeight="1">
      <c r="A41" s="5"/>
      <c r="B41" s="49" t="s">
        <v>72</v>
      </c>
      <c r="C41" s="73">
        <v>185000</v>
      </c>
      <c r="D41" s="51">
        <v>183261</v>
      </c>
      <c r="E41" s="63">
        <f t="shared" si="0"/>
        <v>99.06</v>
      </c>
    </row>
    <row r="42" spans="1:5" ht="16.5" customHeight="1">
      <c r="A42" s="5"/>
      <c r="B42" s="49" t="s">
        <v>21</v>
      </c>
      <c r="C42" s="29">
        <v>2880000</v>
      </c>
      <c r="D42" s="50">
        <f>437198.43+674465+1249303.48+5004</f>
        <v>2365970.91</v>
      </c>
      <c r="E42" s="63">
        <f t="shared" si="0"/>
        <v>82.15176770833334</v>
      </c>
    </row>
    <row r="43" spans="1:5" ht="16.5" customHeight="1">
      <c r="A43" s="5"/>
      <c r="B43" s="49" t="s">
        <v>31</v>
      </c>
      <c r="C43" s="29">
        <v>550000</v>
      </c>
      <c r="D43" s="50">
        <v>397763.64</v>
      </c>
      <c r="E43" s="63">
        <f t="shared" si="0"/>
        <v>72.32066181818182</v>
      </c>
    </row>
    <row r="44" spans="1:6" ht="16.5" customHeight="1">
      <c r="A44" s="5"/>
      <c r="B44" s="49" t="s">
        <v>69</v>
      </c>
      <c r="C44" s="29">
        <v>400000</v>
      </c>
      <c r="D44" s="50">
        <v>217091.24</v>
      </c>
      <c r="E44" s="63">
        <f t="shared" si="0"/>
        <v>54.27280999999999</v>
      </c>
      <c r="F44" s="47"/>
    </row>
    <row r="45" spans="1:5" ht="16.5" customHeight="1">
      <c r="A45" s="5"/>
      <c r="B45" s="49" t="s">
        <v>78</v>
      </c>
      <c r="C45" s="29">
        <v>433000</v>
      </c>
      <c r="D45" s="50">
        <v>143089</v>
      </c>
      <c r="E45" s="63">
        <f t="shared" si="0"/>
        <v>33.0459584295612</v>
      </c>
    </row>
    <row r="46" spans="1:5" ht="16.5" customHeight="1">
      <c r="A46" s="5"/>
      <c r="B46" s="49" t="s">
        <v>95</v>
      </c>
      <c r="C46" s="29">
        <v>430000</v>
      </c>
      <c r="D46" s="50">
        <v>422029</v>
      </c>
      <c r="E46" s="63">
        <f t="shared" si="0"/>
        <v>98.14627906976744</v>
      </c>
    </row>
    <row r="47" spans="1:5" ht="16.5" customHeight="1">
      <c r="A47" s="5"/>
      <c r="B47" s="49" t="s">
        <v>99</v>
      </c>
      <c r="C47" s="29">
        <v>100000</v>
      </c>
      <c r="D47" s="50">
        <v>51968</v>
      </c>
      <c r="E47" s="63">
        <f t="shared" si="0"/>
        <v>51.968</v>
      </c>
    </row>
    <row r="48" spans="1:5" ht="24" customHeight="1">
      <c r="A48" s="20" t="s">
        <v>4</v>
      </c>
      <c r="B48" s="56"/>
      <c r="C48" s="72">
        <f>SUM(C49,C51)</f>
        <v>19182000</v>
      </c>
      <c r="D48" s="57">
        <f>SUM(D49,D51)</f>
        <v>18793064.92</v>
      </c>
      <c r="E48" s="58">
        <f t="shared" si="0"/>
        <v>97.97239557918883</v>
      </c>
    </row>
    <row r="49" spans="1:5" ht="19.5" customHeight="1">
      <c r="A49" s="46"/>
      <c r="B49" s="56" t="s">
        <v>66</v>
      </c>
      <c r="C49" s="34">
        <f>SUM(C50:C50)</f>
        <v>4392000</v>
      </c>
      <c r="D49" s="58">
        <f>SUM(D50:D50)</f>
        <v>4102395.03</v>
      </c>
      <c r="E49" s="58">
        <f t="shared" si="0"/>
        <v>93.40607991803279</v>
      </c>
    </row>
    <row r="50" spans="1:5" ht="16.5" customHeight="1">
      <c r="A50" s="24"/>
      <c r="B50" s="59" t="s">
        <v>30</v>
      </c>
      <c r="C50" s="29">
        <v>4392000</v>
      </c>
      <c r="D50" s="50">
        <v>4102395.03</v>
      </c>
      <c r="E50" s="63">
        <f t="shared" si="0"/>
        <v>93.40607991803279</v>
      </c>
    </row>
    <row r="51" spans="1:5" ht="19.5" customHeight="1">
      <c r="A51" s="24"/>
      <c r="B51" s="56" t="s">
        <v>60</v>
      </c>
      <c r="C51" s="34">
        <f>SUM(C52:C58)</f>
        <v>14790000</v>
      </c>
      <c r="D51" s="58">
        <f>SUM(D52:D58)</f>
        <v>14690669.89</v>
      </c>
      <c r="E51" s="58">
        <f t="shared" si="0"/>
        <v>99.32839682217715</v>
      </c>
    </row>
    <row r="52" spans="1:5" ht="16.5" customHeight="1">
      <c r="A52" s="24"/>
      <c r="B52" s="59" t="s">
        <v>29</v>
      </c>
      <c r="C52" s="29">
        <v>370000</v>
      </c>
      <c r="D52" s="50">
        <v>321869</v>
      </c>
      <c r="E52" s="63">
        <f t="shared" si="0"/>
        <v>86.99162162162162</v>
      </c>
    </row>
    <row r="53" spans="1:5" ht="16.5" customHeight="1">
      <c r="A53" s="24"/>
      <c r="B53" s="59" t="s">
        <v>100</v>
      </c>
      <c r="C53" s="29">
        <v>1770000</v>
      </c>
      <c r="D53" s="50">
        <v>1756138.33</v>
      </c>
      <c r="E53" s="63">
        <f t="shared" si="0"/>
        <v>99.21685480225989</v>
      </c>
    </row>
    <row r="54" spans="1:5" ht="16.5" customHeight="1">
      <c r="A54" s="24"/>
      <c r="B54" s="59" t="s">
        <v>93</v>
      </c>
      <c r="C54" s="29">
        <v>3248000</v>
      </c>
      <c r="D54" s="50">
        <v>3247128.65</v>
      </c>
      <c r="E54" s="63">
        <f t="shared" si="0"/>
        <v>99.97317272167487</v>
      </c>
    </row>
    <row r="55" spans="1:5" ht="16.5" customHeight="1">
      <c r="A55" s="24"/>
      <c r="B55" s="59" t="s">
        <v>110</v>
      </c>
      <c r="C55" s="29">
        <v>4350000</v>
      </c>
      <c r="D55" s="50">
        <v>4334021.16</v>
      </c>
      <c r="E55" s="63">
        <f t="shared" si="0"/>
        <v>99.63267034482759</v>
      </c>
    </row>
    <row r="56" spans="1:5" ht="16.5" customHeight="1">
      <c r="A56" s="24"/>
      <c r="B56" s="59" t="s">
        <v>111</v>
      </c>
      <c r="C56" s="29">
        <v>2000</v>
      </c>
      <c r="D56" s="50">
        <v>1905.75</v>
      </c>
      <c r="E56" s="63">
        <f t="shared" si="0"/>
        <v>95.28750000000001</v>
      </c>
    </row>
    <row r="57" spans="1:5" ht="16.5" customHeight="1">
      <c r="A57" s="24"/>
      <c r="B57" s="59" t="s">
        <v>116</v>
      </c>
      <c r="C57" s="29">
        <v>5050000</v>
      </c>
      <c r="D57" s="50">
        <v>5029607</v>
      </c>
      <c r="E57" s="63">
        <f t="shared" si="0"/>
        <v>99.59617821782179</v>
      </c>
    </row>
    <row r="58" spans="1:5" ht="16.5" customHeight="1">
      <c r="A58" s="24"/>
      <c r="B58" s="59" t="s">
        <v>94</v>
      </c>
      <c r="C58" s="29">
        <v>0</v>
      </c>
      <c r="D58" s="50">
        <v>0</v>
      </c>
      <c r="E58" s="68" t="s">
        <v>103</v>
      </c>
    </row>
    <row r="59" spans="1:5" ht="24" customHeight="1">
      <c r="A59" s="20" t="s">
        <v>5</v>
      </c>
      <c r="B59" s="1"/>
      <c r="C59" s="31">
        <f>SUM(C60:C60)</f>
        <v>151000</v>
      </c>
      <c r="D59" s="31">
        <f>SUM(D60:D60)</f>
        <v>145050</v>
      </c>
      <c r="E59" s="58">
        <f t="shared" si="0"/>
        <v>96.05960264900662</v>
      </c>
    </row>
    <row r="60" spans="1:5" ht="16.5" customHeight="1">
      <c r="A60" s="3"/>
      <c r="B60" s="23" t="s">
        <v>64</v>
      </c>
      <c r="C60" s="30">
        <v>151000</v>
      </c>
      <c r="D60" s="30">
        <v>145050</v>
      </c>
      <c r="E60" s="63">
        <f t="shared" si="0"/>
        <v>96.05960264900662</v>
      </c>
    </row>
    <row r="61" spans="1:5" ht="21" customHeight="1">
      <c r="A61" s="15" t="s">
        <v>6</v>
      </c>
      <c r="B61" s="3"/>
      <c r="C61" s="31">
        <f>SUM(C62:C68)</f>
        <v>429900</v>
      </c>
      <c r="D61" s="31">
        <f>SUM(D62:D68)</f>
        <v>333566.92</v>
      </c>
      <c r="E61" s="58">
        <f t="shared" si="0"/>
        <v>77.59174691788787</v>
      </c>
    </row>
    <row r="62" spans="1:5" ht="16.5" customHeight="1">
      <c r="A62" s="11"/>
      <c r="B62" s="22" t="s">
        <v>59</v>
      </c>
      <c r="C62" s="32">
        <v>100000</v>
      </c>
      <c r="D62" s="32">
        <v>73000</v>
      </c>
      <c r="E62" s="63">
        <f t="shared" si="0"/>
        <v>73</v>
      </c>
    </row>
    <row r="63" spans="1:5" ht="16.5" customHeight="1">
      <c r="A63" s="11"/>
      <c r="B63" s="22" t="s">
        <v>68</v>
      </c>
      <c r="C63" s="32">
        <v>6400</v>
      </c>
      <c r="D63" s="32">
        <v>2800</v>
      </c>
      <c r="E63" s="63">
        <f t="shared" si="0"/>
        <v>43.75</v>
      </c>
    </row>
    <row r="64" spans="1:5" ht="16.5" customHeight="1">
      <c r="A64" s="11"/>
      <c r="B64" s="21" t="s">
        <v>23</v>
      </c>
      <c r="C64" s="32">
        <v>80000</v>
      </c>
      <c r="D64" s="32">
        <v>71363.92</v>
      </c>
      <c r="E64" s="63">
        <f t="shared" si="0"/>
        <v>89.2049</v>
      </c>
    </row>
    <row r="65" spans="1:5" ht="16.5" customHeight="1">
      <c r="A65" s="11"/>
      <c r="B65" s="22" t="s">
        <v>24</v>
      </c>
      <c r="C65" s="30">
        <v>133500</v>
      </c>
      <c r="D65" s="30">
        <f>333566.92-73000-2800-71363.92-40000-40000-4903</f>
        <v>101500</v>
      </c>
      <c r="E65" s="63">
        <f t="shared" si="0"/>
        <v>76.02996254681648</v>
      </c>
    </row>
    <row r="66" spans="1:5" ht="16.5" customHeight="1">
      <c r="A66" s="11"/>
      <c r="B66" s="22" t="s">
        <v>79</v>
      </c>
      <c r="C66" s="30">
        <v>40000</v>
      </c>
      <c r="D66" s="30">
        <v>40000</v>
      </c>
      <c r="E66" s="63">
        <f t="shared" si="0"/>
        <v>100</v>
      </c>
    </row>
    <row r="67" spans="1:5" ht="16.5" customHeight="1">
      <c r="A67" s="11"/>
      <c r="B67" s="22" t="s">
        <v>80</v>
      </c>
      <c r="C67" s="30">
        <v>40000</v>
      </c>
      <c r="D67" s="30">
        <v>40000</v>
      </c>
      <c r="E67" s="63">
        <f t="shared" si="0"/>
        <v>100</v>
      </c>
    </row>
    <row r="68" spans="1:5" ht="16.5" customHeight="1">
      <c r="A68" s="11"/>
      <c r="B68" s="22" t="s">
        <v>56</v>
      </c>
      <c r="C68" s="30">
        <v>30000</v>
      </c>
      <c r="D68" s="30">
        <v>4903</v>
      </c>
      <c r="E68" s="63">
        <f t="shared" si="0"/>
        <v>16.343333333333334</v>
      </c>
    </row>
    <row r="69" spans="1:5" ht="21" customHeight="1">
      <c r="A69" s="15" t="s">
        <v>1</v>
      </c>
      <c r="B69" s="3"/>
      <c r="C69" s="31">
        <f>SUM(C70:C73)</f>
        <v>431314.12</v>
      </c>
      <c r="D69" s="31">
        <f>SUM(D70:D73)</f>
        <v>0</v>
      </c>
      <c r="E69" s="58">
        <f t="shared" si="0"/>
        <v>0</v>
      </c>
    </row>
    <row r="70" spans="1:5" ht="16.5" customHeight="1">
      <c r="A70" s="12"/>
      <c r="B70" s="21" t="s">
        <v>54</v>
      </c>
      <c r="C70" s="32">
        <v>62500</v>
      </c>
      <c r="D70" s="32">
        <v>0</v>
      </c>
      <c r="E70" s="63">
        <f t="shared" si="0"/>
        <v>0</v>
      </c>
    </row>
    <row r="71" spans="1:5" ht="16.5" customHeight="1">
      <c r="A71" s="12"/>
      <c r="B71" s="21" t="s">
        <v>57</v>
      </c>
      <c r="C71" s="32">
        <v>37600</v>
      </c>
      <c r="D71" s="32">
        <v>0</v>
      </c>
      <c r="E71" s="63">
        <f t="shared" si="0"/>
        <v>0</v>
      </c>
    </row>
    <row r="72" spans="1:5" ht="16.5" customHeight="1">
      <c r="A72" s="12"/>
      <c r="B72" s="21" t="s">
        <v>96</v>
      </c>
      <c r="C72" s="32">
        <v>30000</v>
      </c>
      <c r="D72" s="32">
        <v>0</v>
      </c>
      <c r="E72" s="63">
        <f t="shared" si="0"/>
        <v>0</v>
      </c>
    </row>
    <row r="73" spans="1:5" ht="16.5" customHeight="1">
      <c r="A73" s="12"/>
      <c r="B73" s="21" t="s">
        <v>25</v>
      </c>
      <c r="C73" s="32">
        <v>301214.12</v>
      </c>
      <c r="D73" s="32">
        <v>0</v>
      </c>
      <c r="E73" s="63">
        <f t="shared" si="0"/>
        <v>0</v>
      </c>
    </row>
    <row r="74" spans="1:5" ht="27.75" customHeight="1">
      <c r="A74" s="52" t="s">
        <v>28</v>
      </c>
      <c r="B74" s="53"/>
      <c r="C74" s="33">
        <f>SUM(C69,C61,C59,C48,C19,C2)</f>
        <v>57184214.120000005</v>
      </c>
      <c r="D74" s="33">
        <f>SUM(D69,D61,D59,D48,D19,D2)</f>
        <v>53045497.28</v>
      </c>
      <c r="E74" s="67">
        <f t="shared" si="0"/>
        <v>92.76248366146122</v>
      </c>
    </row>
    <row r="77" spans="4:5" ht="16.5" customHeight="1">
      <c r="D77" s="65"/>
      <c r="E77" s="9"/>
    </row>
    <row r="78" spans="4:5" ht="16.5" customHeight="1">
      <c r="D78" s="38"/>
      <c r="E78" s="9"/>
    </row>
    <row r="79" spans="4:5" ht="16.5" customHeight="1">
      <c r="D79" s="38"/>
      <c r="E79" s="9"/>
    </row>
    <row r="80" spans="4:5" ht="16.5" customHeight="1">
      <c r="D80" s="38"/>
      <c r="E80" s="9"/>
    </row>
    <row r="81" spans="4:5" ht="16.5" customHeight="1">
      <c r="D81" s="38"/>
      <c r="E81" s="66"/>
    </row>
  </sheetData>
  <sheetProtection/>
  <printOptions gridLines="1" horizontalCentered="1"/>
  <pageMargins left="0" right="0" top="1.0236220472440944" bottom="1.0236220472440944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9" sqref="D9"/>
    </sheetView>
  </sheetViews>
  <sheetFormatPr defaultColWidth="9.00390625" defaultRowHeight="12.75"/>
  <cols>
    <col min="3" max="3" width="22.125" style="0" customWidth="1"/>
    <col min="4" max="4" width="31.25390625" style="0" customWidth="1"/>
  </cols>
  <sheetData>
    <row r="1" spans="1:4" ht="35.25" customHeight="1">
      <c r="A1" s="41"/>
      <c r="B1" s="41"/>
      <c r="C1" s="41"/>
      <c r="D1" s="41"/>
    </row>
    <row r="2" spans="1:4" ht="12.75">
      <c r="A2" s="42"/>
      <c r="B2" s="41"/>
      <c r="C2" s="41"/>
      <c r="D2" s="41"/>
    </row>
    <row r="3" spans="1:4" ht="12.75">
      <c r="A3" s="41"/>
      <c r="B3" s="41"/>
      <c r="C3" s="41"/>
      <c r="D3" s="41"/>
    </row>
    <row r="4" spans="1:4" ht="12.75">
      <c r="A4" s="43"/>
      <c r="B4" s="41"/>
      <c r="C4" s="41"/>
      <c r="D4" s="41"/>
    </row>
    <row r="5" spans="1:4" ht="12.75">
      <c r="A5" s="43"/>
      <c r="B5" s="41"/>
      <c r="C5" s="41"/>
      <c r="D5" s="41"/>
    </row>
    <row r="6" spans="1:4" ht="12.75">
      <c r="A6" s="43"/>
      <c r="B6" s="41"/>
      <c r="C6" s="41"/>
      <c r="D6" s="41"/>
    </row>
    <row r="7" spans="1:4" ht="12.75">
      <c r="A7" s="43"/>
      <c r="B7" s="41"/>
      <c r="C7" s="41"/>
      <c r="D7" s="41"/>
    </row>
    <row r="9" ht="12.75">
      <c r="A9" s="43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horizontalDpi="360" verticalDpi="36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0" customWidth="1"/>
    <col min="2" max="2" width="45.25390625" style="0" customWidth="1"/>
    <col min="3" max="3" width="41.75390625" style="89" customWidth="1"/>
    <col min="4" max="4" width="22.125" style="0" customWidth="1"/>
    <col min="5" max="5" width="31.25390625" style="0" customWidth="1"/>
  </cols>
  <sheetData>
    <row r="1" spans="2:5" ht="35.25" customHeight="1">
      <c r="B1" s="97" t="s">
        <v>135</v>
      </c>
      <c r="C1" s="97"/>
      <c r="D1" s="41"/>
      <c r="E1" s="41"/>
    </row>
    <row r="2" spans="2:5" ht="12.75">
      <c r="B2" s="75" t="s">
        <v>121</v>
      </c>
      <c r="C2" s="76"/>
      <c r="D2" s="41"/>
      <c r="E2" s="41"/>
    </row>
    <row r="3" spans="2:5" ht="12.75">
      <c r="B3" s="41"/>
      <c r="C3" s="76"/>
      <c r="D3" s="41"/>
      <c r="E3" s="41"/>
    </row>
    <row r="4" spans="2:5" ht="15.75">
      <c r="B4" s="77" t="s">
        <v>122</v>
      </c>
      <c r="C4" s="78"/>
      <c r="D4" s="41"/>
      <c r="E4" s="41"/>
    </row>
    <row r="5" spans="2:5" ht="12.75">
      <c r="B5" s="79"/>
      <c r="C5" s="80" t="s">
        <v>136</v>
      </c>
      <c r="D5" s="41"/>
      <c r="E5" s="41"/>
    </row>
    <row r="6" spans="2:5" ht="14.25">
      <c r="B6" s="81" t="s">
        <v>137</v>
      </c>
      <c r="C6" s="82">
        <v>146588.16</v>
      </c>
      <c r="D6" s="41"/>
      <c r="E6" s="41"/>
    </row>
    <row r="7" spans="2:5" ht="14.25">
      <c r="B7" s="81" t="s">
        <v>138</v>
      </c>
      <c r="C7" s="82">
        <v>390000</v>
      </c>
      <c r="D7" s="41"/>
      <c r="E7" s="41"/>
    </row>
    <row r="8" spans="2:5" ht="14.25">
      <c r="B8" s="81" t="s">
        <v>139</v>
      </c>
      <c r="C8" s="82">
        <v>100381.6</v>
      </c>
      <c r="D8" s="41"/>
      <c r="E8" s="41"/>
    </row>
    <row r="9" spans="2:3" ht="14.25">
      <c r="B9" s="81" t="s">
        <v>123</v>
      </c>
      <c r="C9" s="82">
        <v>9.28</v>
      </c>
    </row>
    <row r="10" spans="2:3" ht="12.75">
      <c r="B10" s="79"/>
      <c r="C10" s="83"/>
    </row>
    <row r="11" spans="2:3" ht="18">
      <c r="B11" s="56" t="s">
        <v>124</v>
      </c>
      <c r="C11" s="58">
        <f>SUM(C6:C10)</f>
        <v>636979.04</v>
      </c>
    </row>
    <row r="12" spans="2:3" ht="12.75">
      <c r="B12" s="84"/>
      <c r="C12" s="85"/>
    </row>
    <row r="13" spans="2:3" ht="15.75">
      <c r="B13" s="77" t="s">
        <v>125</v>
      </c>
      <c r="C13" s="86"/>
    </row>
    <row r="14" spans="2:3" ht="14.25">
      <c r="B14" s="81" t="s">
        <v>126</v>
      </c>
      <c r="C14" s="82">
        <v>127876</v>
      </c>
    </row>
    <row r="15" spans="2:3" ht="14.25">
      <c r="B15" s="81" t="s">
        <v>127</v>
      </c>
      <c r="C15" s="82">
        <v>254304</v>
      </c>
    </row>
    <row r="16" spans="2:3" ht="14.25">
      <c r="B16" s="81" t="s">
        <v>128</v>
      </c>
      <c r="C16" s="82">
        <v>3000</v>
      </c>
    </row>
    <row r="17" spans="2:3" ht="14.25">
      <c r="B17" s="81" t="s">
        <v>129</v>
      </c>
      <c r="C17" s="82">
        <v>35500</v>
      </c>
    </row>
    <row r="18" spans="2:3" ht="14.25">
      <c r="B18" s="81" t="s">
        <v>130</v>
      </c>
      <c r="C18" s="82">
        <v>0</v>
      </c>
    </row>
    <row r="19" spans="2:3" ht="14.25">
      <c r="B19" s="81" t="s">
        <v>131</v>
      </c>
      <c r="C19" s="82">
        <v>52688</v>
      </c>
    </row>
    <row r="20" spans="2:3" ht="14.25">
      <c r="B20" s="81" t="s">
        <v>132</v>
      </c>
      <c r="C20" s="82">
        <v>45.28</v>
      </c>
    </row>
    <row r="21" spans="2:3" ht="12.75">
      <c r="B21" s="4"/>
      <c r="C21" s="83"/>
    </row>
    <row r="22" spans="2:3" ht="18">
      <c r="B22" s="56" t="s">
        <v>133</v>
      </c>
      <c r="C22" s="58">
        <f>SUM(C14:C21)</f>
        <v>473413.28</v>
      </c>
    </row>
    <row r="23" spans="2:3" ht="12.75">
      <c r="B23" s="4"/>
      <c r="C23" s="83"/>
    </row>
    <row r="24" spans="2:3" ht="18">
      <c r="B24" s="87" t="s">
        <v>134</v>
      </c>
      <c r="C24" s="88">
        <f>C11-C22</f>
        <v>163565.76</v>
      </c>
    </row>
    <row r="27" spans="2:3" ht="12.75">
      <c r="B27" s="90"/>
      <c r="C27" s="91"/>
    </row>
  </sheetData>
  <sheetProtection/>
  <printOptions/>
  <pageMargins left="0.31496062992125984" right="0.31496062992125984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Hana Matuchova</cp:lastModifiedBy>
  <cp:lastPrinted>2018-06-13T11:58:53Z</cp:lastPrinted>
  <dcterms:created xsi:type="dcterms:W3CDTF">1999-03-23T12:22:39Z</dcterms:created>
  <dcterms:modified xsi:type="dcterms:W3CDTF">2018-06-13T11:59:04Z</dcterms:modified>
  <cp:category/>
  <cp:version/>
  <cp:contentType/>
  <cp:contentStatus/>
</cp:coreProperties>
</file>