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460" windowHeight="5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<sst xmlns="http://schemas.openxmlformats.org/spreadsheetml/2006/main" count="143" uniqueCount="118">
  <si>
    <t>v tisících Kč</t>
  </si>
  <si>
    <t xml:space="preserve">Počet </t>
  </si>
  <si>
    <t>Ukazatel</t>
  </si>
  <si>
    <t>Název obce</t>
  </si>
  <si>
    <t xml:space="preserve">obyvatel </t>
  </si>
  <si>
    <t>celkem</t>
  </si>
  <si>
    <t>Úroky</t>
  </si>
  <si>
    <t>Cizí zdroje</t>
  </si>
  <si>
    <t>Dluhová služba</t>
  </si>
  <si>
    <t xml:space="preserve">celkem </t>
  </si>
  <si>
    <t>Oběžná</t>
  </si>
  <si>
    <t>aktiva</t>
  </si>
  <si>
    <t>Krátkodobé</t>
  </si>
  <si>
    <t>závazky</t>
  </si>
  <si>
    <t>likvidita</t>
  </si>
  <si>
    <t>Uhrazené splátky</t>
  </si>
  <si>
    <t>dluhopisů a</t>
  </si>
  <si>
    <t>půjčených prostředků</t>
  </si>
  <si>
    <t>Pardubice</t>
  </si>
  <si>
    <t>obce</t>
  </si>
  <si>
    <t>Aktiva</t>
  </si>
  <si>
    <t>Podíl cizích zdrojů</t>
  </si>
  <si>
    <t xml:space="preserve">Průměr příjmů </t>
  </si>
  <si>
    <t>za poslední 4 roky</t>
  </si>
  <si>
    <t>rozpočtové odpovědnosti</t>
  </si>
  <si>
    <t>příspěvkových organizací</t>
  </si>
  <si>
    <t xml:space="preserve">Běžné </t>
  </si>
  <si>
    <t>výdaje</t>
  </si>
  <si>
    <t xml:space="preserve">Běžné výdaje </t>
  </si>
  <si>
    <t>na obyvatele</t>
  </si>
  <si>
    <t>2:1</t>
  </si>
  <si>
    <t>Běžné</t>
  </si>
  <si>
    <t>příjmy</t>
  </si>
  <si>
    <t>Celkové</t>
  </si>
  <si>
    <t xml:space="preserve">Finanční </t>
  </si>
  <si>
    <t>stabilita</t>
  </si>
  <si>
    <t>4:5</t>
  </si>
  <si>
    <t>číslo ukazatele</t>
  </si>
  <si>
    <t>1</t>
  </si>
  <si>
    <t>2</t>
  </si>
  <si>
    <t>3</t>
  </si>
  <si>
    <t>Vlastní</t>
  </si>
  <si>
    <t>konsolidované</t>
  </si>
  <si>
    <t>7:5</t>
  </si>
  <si>
    <t>Podíl vlastních příjmů</t>
  </si>
  <si>
    <t>na celkových příjmech</t>
  </si>
  <si>
    <t>Podíl celkových konsolidovaných</t>
  </si>
  <si>
    <t>výdajů na běžných příjmech</t>
  </si>
  <si>
    <t>Cekové</t>
  </si>
  <si>
    <t>9:4</t>
  </si>
  <si>
    <t>Saldo příjmů</t>
  </si>
  <si>
    <t>a výdajů</t>
  </si>
  <si>
    <t>po konsolidaci</t>
  </si>
  <si>
    <t>Provozní</t>
  </si>
  <si>
    <t>saldo</t>
  </si>
  <si>
    <t>4-12</t>
  </si>
  <si>
    <t>Rozdíl provozního salda a uhrazených splátek</t>
  </si>
  <si>
    <t>dluhopisů a půjčených prostředků</t>
  </si>
  <si>
    <t>13-14</t>
  </si>
  <si>
    <t>Podíl provozního salda</t>
  </si>
  <si>
    <t>k běžným příjmům (v %)</t>
  </si>
  <si>
    <t>Provozní saldo</t>
  </si>
  <si>
    <t>Podíl investičních transferů</t>
  </si>
  <si>
    <t>na kapitálových výdajích</t>
  </si>
  <si>
    <t>Investiční</t>
  </si>
  <si>
    <t>transfery</t>
  </si>
  <si>
    <t xml:space="preserve">Kapitálové </t>
  </si>
  <si>
    <t>Podíl kapitálových výdajů</t>
  </si>
  <si>
    <t>na provozním saldu</t>
  </si>
  <si>
    <t>22+14</t>
  </si>
  <si>
    <t>Dluhové služby (v %)</t>
  </si>
  <si>
    <t>23:5</t>
  </si>
  <si>
    <t>Krytí dluhové</t>
  </si>
  <si>
    <t>služby</t>
  </si>
  <si>
    <t>Dluh</t>
  </si>
  <si>
    <t>Dluh zřízených</t>
  </si>
  <si>
    <t>příspěvkových</t>
  </si>
  <si>
    <t>organizací</t>
  </si>
  <si>
    <t>26:1</t>
  </si>
  <si>
    <t>13:23</t>
  </si>
  <si>
    <t>19:13</t>
  </si>
  <si>
    <t>18:19</t>
  </si>
  <si>
    <t>13:1</t>
  </si>
  <si>
    <t>13:4</t>
  </si>
  <si>
    <t xml:space="preserve">Krytí </t>
  </si>
  <si>
    <t>dluhu</t>
  </si>
  <si>
    <t>13:26</t>
  </si>
  <si>
    <t>Stav na bankovních</t>
  </si>
  <si>
    <t xml:space="preserve">účtech a </t>
  </si>
  <si>
    <t>v pokladnách</t>
  </si>
  <si>
    <t>Stav na bankovních účtech</t>
  </si>
  <si>
    <t>a v pokladnách zřízených</t>
  </si>
  <si>
    <t>Pravidlo rozpočtové</t>
  </si>
  <si>
    <t>odpovědnosti (v %)</t>
  </si>
  <si>
    <t>32:33</t>
  </si>
  <si>
    <t>Dluh dle zákona o pravidlech</t>
  </si>
  <si>
    <t>k celkovým aktivům (v %)</t>
  </si>
  <si>
    <t>35:36</t>
  </si>
  <si>
    <t>Podíl cizích zdrojů bez dotačních</t>
  </si>
  <si>
    <t>záloh k celkovým aktivům (v %)</t>
  </si>
  <si>
    <t>Krátkodobé a Dlouhodobé</t>
  </si>
  <si>
    <t>přijaté zálohy na transfery</t>
  </si>
  <si>
    <t>39:36</t>
  </si>
  <si>
    <t>bez dotačních záloh</t>
  </si>
  <si>
    <t>35-38</t>
  </si>
  <si>
    <t>Čistá</t>
  </si>
  <si>
    <t>36-35</t>
  </si>
  <si>
    <t xml:space="preserve">Čistá aktiva </t>
  </si>
  <si>
    <t>41:1</t>
  </si>
  <si>
    <t>Běžná</t>
  </si>
  <si>
    <t>43:44</t>
  </si>
  <si>
    <t>Krátkodobý</t>
  </si>
  <si>
    <t xml:space="preserve">finanční </t>
  </si>
  <si>
    <t>majetek</t>
  </si>
  <si>
    <t xml:space="preserve">Okamžitá </t>
  </si>
  <si>
    <t>46:44</t>
  </si>
  <si>
    <t xml:space="preserve">Monitoring hospodaření územně samosprávných celků  </t>
  </si>
  <si>
    <t>období k 31. 12. 2023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</si>
</sst>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,###,##0"/>
    <numFmt numFmtId="167" formatCode="###,###,##0.00"/>
    <numFmt numFmtId="168" formatCode="[$-405]d\.\ mmmm\ yyyy"/>
    <numFmt numFmtId="169" formatCode="###,###,##0.000"/>
    <numFmt numFmtId="170" formatCode="0.0"/>
    <numFmt numFmtId="171" formatCode="#,##0.00_-;[Red]#,##0.00\-;\,"/>
    <numFmt numFmtId="172" formatCode="#,##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4" fontId="23" fillId="33" borderId="12" xfId="0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/>
    </xf>
    <xf numFmtId="0" fontId="23" fillId="33" borderId="14" xfId="0" applyFont="1" applyFill="1" applyBorder="1" applyAlignment="1">
      <alignment horizontal="center"/>
    </xf>
    <xf numFmtId="4" fontId="23" fillId="33" borderId="15" xfId="0" applyNumberFormat="1" applyFont="1" applyFill="1" applyBorder="1" applyAlignment="1">
      <alignment horizontal="center"/>
    </xf>
    <xf numFmtId="49" fontId="23" fillId="33" borderId="15" xfId="0" applyNumberFormat="1" applyFont="1" applyFill="1" applyBorder="1" applyAlignment="1">
      <alignment horizontal="center"/>
    </xf>
    <xf numFmtId="4" fontId="24" fillId="33" borderId="15" xfId="0" applyNumberFormat="1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1" fontId="22" fillId="33" borderId="18" xfId="0" applyNumberFormat="1" applyFont="1" applyFill="1" applyBorder="1" applyAlignment="1">
      <alignment horizontal="center" vertical="center"/>
    </xf>
    <xf numFmtId="0" fontId="22" fillId="33" borderId="18" xfId="0" applyNumberFormat="1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167" fontId="25" fillId="0" borderId="18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67" fontId="25" fillId="0" borderId="0" xfId="0" applyNumberFormat="1" applyFont="1" applyBorder="1" applyAlignment="1">
      <alignment vertical="center"/>
    </xf>
    <xf numFmtId="4" fontId="23" fillId="34" borderId="12" xfId="0" applyNumberFormat="1" applyFont="1" applyFill="1" applyBorder="1" applyAlignment="1">
      <alignment horizontal="center"/>
    </xf>
    <xf numFmtId="49" fontId="23" fillId="34" borderId="15" xfId="0" applyNumberFormat="1" applyFont="1" applyFill="1" applyBorder="1" applyAlignment="1">
      <alignment horizontal="center"/>
    </xf>
    <xf numFmtId="1" fontId="22" fillId="34" borderId="18" xfId="0" applyNumberFormat="1" applyFont="1" applyFill="1" applyBorder="1" applyAlignment="1">
      <alignment horizontal="center" vertical="center"/>
    </xf>
    <xf numFmtId="0" fontId="22" fillId="34" borderId="18" xfId="0" applyNumberFormat="1" applyFont="1" applyFill="1" applyBorder="1" applyAlignment="1">
      <alignment horizontal="center" vertical="center"/>
    </xf>
    <xf numFmtId="167" fontId="25" fillId="0" borderId="18" xfId="0" applyNumberFormat="1" applyFont="1" applyFill="1" applyBorder="1" applyAlignment="1">
      <alignment vertical="center"/>
    </xf>
    <xf numFmtId="49" fontId="23" fillId="33" borderId="14" xfId="0" applyNumberFormat="1" applyFont="1" applyFill="1" applyBorder="1" applyAlignment="1">
      <alignment horizontal="center"/>
    </xf>
    <xf numFmtId="4" fontId="25" fillId="0" borderId="17" xfId="0" applyNumberFormat="1" applyFont="1" applyBorder="1" applyAlignment="1">
      <alignment vertical="center"/>
    </xf>
    <xf numFmtId="0" fontId="23" fillId="35" borderId="11" xfId="0" applyFont="1" applyFill="1" applyBorder="1" applyAlignment="1">
      <alignment horizontal="center"/>
    </xf>
    <xf numFmtId="49" fontId="23" fillId="35" borderId="14" xfId="0" applyNumberFormat="1" applyFont="1" applyFill="1" applyBorder="1" applyAlignment="1">
      <alignment horizontal="center"/>
    </xf>
    <xf numFmtId="0" fontId="22" fillId="35" borderId="17" xfId="0" applyFont="1" applyFill="1" applyBorder="1" applyAlignment="1">
      <alignment horizontal="center" vertical="center"/>
    </xf>
    <xf numFmtId="4" fontId="25" fillId="35" borderId="17" xfId="0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vertical="center"/>
    </xf>
    <xf numFmtId="4" fontId="23" fillId="35" borderId="12" xfId="0" applyNumberFormat="1" applyFont="1" applyFill="1" applyBorder="1" applyAlignment="1">
      <alignment horizontal="center"/>
    </xf>
    <xf numFmtId="1" fontId="22" fillId="35" borderId="18" xfId="0" applyNumberFormat="1" applyFont="1" applyFill="1" applyBorder="1" applyAlignment="1">
      <alignment horizontal="center" vertical="center"/>
    </xf>
    <xf numFmtId="167" fontId="25" fillId="35" borderId="18" xfId="0" applyNumberFormat="1" applyFont="1" applyFill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7" fontId="25" fillId="0" borderId="19" xfId="0" applyNumberFormat="1" applyFont="1" applyBorder="1" applyAlignment="1">
      <alignment vertical="center"/>
    </xf>
    <xf numFmtId="1" fontId="22" fillId="0" borderId="18" xfId="0" applyNumberFormat="1" applyFont="1" applyFill="1" applyBorder="1" applyAlignment="1">
      <alignment horizontal="center" vertical="center"/>
    </xf>
    <xf numFmtId="10" fontId="25" fillId="35" borderId="18" xfId="0" applyNumberFormat="1" applyFont="1" applyFill="1" applyBorder="1" applyAlignment="1">
      <alignment vertical="center"/>
    </xf>
    <xf numFmtId="4" fontId="25" fillId="35" borderId="18" xfId="0" applyNumberFormat="1" applyFont="1" applyFill="1" applyBorder="1" applyAlignment="1">
      <alignment vertical="center"/>
    </xf>
    <xf numFmtId="4" fontId="25" fillId="0" borderId="18" xfId="0" applyNumberFormat="1" applyFont="1" applyFill="1" applyBorder="1" applyAlignment="1">
      <alignment vertical="center"/>
    </xf>
    <xf numFmtId="2" fontId="23" fillId="35" borderId="12" xfId="0" applyNumberFormat="1" applyFont="1" applyFill="1" applyBorder="1" applyAlignment="1">
      <alignment horizontal="center"/>
    </xf>
    <xf numFmtId="2" fontId="23" fillId="35" borderId="15" xfId="0" applyNumberFormat="1" applyFont="1" applyFill="1" applyBorder="1" applyAlignment="1">
      <alignment horizontal="center"/>
    </xf>
    <xf numFmtId="0" fontId="22" fillId="35" borderId="18" xfId="0" applyNumberFormat="1" applyFont="1" applyFill="1" applyBorder="1" applyAlignment="1">
      <alignment horizontal="center" vertical="center"/>
    </xf>
    <xf numFmtId="10" fontId="26" fillId="34" borderId="18" xfId="0" applyNumberFormat="1" applyFont="1" applyFill="1" applyBorder="1" applyAlignment="1">
      <alignment vertical="center"/>
    </xf>
    <xf numFmtId="49" fontId="24" fillId="33" borderId="15" xfId="0" applyNumberFormat="1" applyFont="1" applyFill="1" applyBorder="1" applyAlignment="1">
      <alignment horizontal="center"/>
    </xf>
    <xf numFmtId="4" fontId="23" fillId="35" borderId="20" xfId="0" applyNumberFormat="1" applyFont="1" applyFill="1" applyBorder="1" applyAlignment="1">
      <alignment horizontal="center"/>
    </xf>
    <xf numFmtId="49" fontId="23" fillId="35" borderId="21" xfId="0" applyNumberFormat="1" applyFont="1" applyFill="1" applyBorder="1" applyAlignment="1">
      <alignment horizontal="center"/>
    </xf>
    <xf numFmtId="1" fontId="22" fillId="35" borderId="22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0" fontId="23" fillId="33" borderId="10" xfId="0" applyFont="1" applyFill="1" applyBorder="1" applyAlignment="1">
      <alignment/>
    </xf>
    <xf numFmtId="49" fontId="22" fillId="0" borderId="23" xfId="0" applyNumberFormat="1" applyFont="1" applyFill="1" applyBorder="1" applyAlignment="1">
      <alignment horizontal="center"/>
    </xf>
    <xf numFmtId="166" fontId="22" fillId="0" borderId="23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6" fillId="36" borderId="26" xfId="0" applyFont="1" applyFill="1" applyBorder="1" applyAlignment="1">
      <alignment horizontal="center" vertical="center"/>
    </xf>
    <xf numFmtId="49" fontId="24" fillId="35" borderId="15" xfId="0" applyNumberFormat="1" applyFont="1" applyFill="1" applyBorder="1" applyAlignment="1">
      <alignment horizontal="center"/>
    </xf>
    <xf numFmtId="4" fontId="25" fillId="35" borderId="22" xfId="0" applyNumberFormat="1" applyFont="1" applyFill="1" applyBorder="1" applyAlignment="1">
      <alignment vertical="center"/>
    </xf>
    <xf numFmtId="167" fontId="26" fillId="34" borderId="18" xfId="0" applyNumberFormat="1" applyFont="1" applyFill="1" applyBorder="1" applyAlignment="1">
      <alignment vertical="center"/>
    </xf>
    <xf numFmtId="166" fontId="22" fillId="0" borderId="25" xfId="0" applyNumberFormat="1" applyFont="1" applyBorder="1" applyAlignment="1">
      <alignment horizontal="center"/>
    </xf>
    <xf numFmtId="4" fontId="23" fillId="35" borderId="10" xfId="0" applyNumberFormat="1" applyFont="1" applyFill="1" applyBorder="1" applyAlignment="1">
      <alignment horizontal="center"/>
    </xf>
    <xf numFmtId="49" fontId="24" fillId="35" borderId="13" xfId="0" applyNumberFormat="1" applyFont="1" applyFill="1" applyBorder="1" applyAlignment="1">
      <alignment horizontal="center"/>
    </xf>
    <xf numFmtId="1" fontId="22" fillId="35" borderId="16" xfId="0" applyNumberFormat="1" applyFont="1" applyFill="1" applyBorder="1" applyAlignment="1">
      <alignment horizontal="center" vertical="center"/>
    </xf>
    <xf numFmtId="4" fontId="25" fillId="35" borderId="16" xfId="0" applyNumberFormat="1" applyFont="1" applyFill="1" applyBorder="1" applyAlignment="1">
      <alignment vertical="center"/>
    </xf>
    <xf numFmtId="0" fontId="23" fillId="35" borderId="10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 vertical="center"/>
    </xf>
    <xf numFmtId="167" fontId="25" fillId="35" borderId="16" xfId="0" applyNumberFormat="1" applyFont="1" applyFill="1" applyBorder="1" applyAlignment="1">
      <alignment vertical="center"/>
    </xf>
    <xf numFmtId="166" fontId="22" fillId="0" borderId="24" xfId="0" applyNumberFormat="1" applyFont="1" applyBorder="1" applyAlignment="1">
      <alignment horizontal="center"/>
    </xf>
    <xf numFmtId="49" fontId="23" fillId="35" borderId="27" xfId="0" applyNumberFormat="1" applyFont="1" applyFill="1" applyBorder="1" applyAlignment="1">
      <alignment horizontal="center"/>
    </xf>
    <xf numFmtId="10" fontId="25" fillId="35" borderId="22" xfId="0" applyNumberFormat="1" applyFont="1" applyFill="1" applyBorder="1" applyAlignment="1">
      <alignment vertical="center"/>
    </xf>
    <xf numFmtId="49" fontId="23" fillId="35" borderId="13" xfId="0" applyNumberFormat="1" applyFont="1" applyFill="1" applyBorder="1" applyAlignment="1">
      <alignment horizontal="center"/>
    </xf>
    <xf numFmtId="4" fontId="23" fillId="35" borderId="21" xfId="0" applyNumberFormat="1" applyFont="1" applyFill="1" applyBorder="1" applyAlignment="1">
      <alignment horizontal="center"/>
    </xf>
    <xf numFmtId="167" fontId="25" fillId="35" borderId="22" xfId="0" applyNumberFormat="1" applyFont="1" applyFill="1" applyBorder="1" applyAlignment="1">
      <alignment vertical="center"/>
    </xf>
    <xf numFmtId="0" fontId="23" fillId="33" borderId="28" xfId="0" applyFont="1" applyFill="1" applyBorder="1" applyAlignment="1">
      <alignment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/>
    </xf>
    <xf numFmtId="0" fontId="23" fillId="0" borderId="30" xfId="0" applyFont="1" applyBorder="1" applyAlignment="1">
      <alignment horizontal="center"/>
    </xf>
    <xf numFmtId="0" fontId="26" fillId="36" borderId="30" xfId="0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/>
    </xf>
    <xf numFmtId="3" fontId="25" fillId="35" borderId="16" xfId="0" applyNumberFormat="1" applyFont="1" applyFill="1" applyBorder="1" applyAlignment="1">
      <alignment vertical="center"/>
    </xf>
    <xf numFmtId="49" fontId="27" fillId="0" borderId="0" xfId="0" applyNumberFormat="1" applyFont="1" applyBorder="1" applyAlignment="1">
      <alignment horizontal="left"/>
    </xf>
    <xf numFmtId="0" fontId="28" fillId="0" borderId="0" xfId="0" applyFont="1" applyAlignment="1">
      <alignment horizontal="center"/>
    </xf>
    <xf numFmtId="49" fontId="27" fillId="0" borderId="0" xfId="0" applyNumberFormat="1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I36" sqref="I36"/>
    </sheetView>
  </sheetViews>
  <sheetFormatPr defaultColWidth="9.140625" defaultRowHeight="12.75"/>
  <cols>
    <col min="1" max="1" width="13.00390625" style="1" customWidth="1"/>
    <col min="2" max="2" width="20.00390625" style="1" customWidth="1"/>
    <col min="3" max="3" width="21.28125" style="1" customWidth="1"/>
    <col min="4" max="4" width="14.421875" style="1" customWidth="1"/>
    <col min="5" max="5" width="16.00390625" style="1" customWidth="1"/>
    <col min="6" max="6" width="33.421875" style="1" customWidth="1"/>
    <col min="7" max="7" width="19.140625" style="1" customWidth="1"/>
    <col min="8" max="8" width="20.7109375" style="1" customWidth="1"/>
    <col min="9" max="9" width="21.7109375" style="1" customWidth="1"/>
    <col min="10" max="10" width="16.00390625" style="1" customWidth="1"/>
    <col min="11" max="11" width="24.421875" style="1" customWidth="1"/>
    <col min="12" max="16384" width="9.140625" style="1" customWidth="1"/>
  </cols>
  <sheetData>
    <row r="1" spans="1:11" ht="21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8.75">
      <c r="A2" s="88" t="s">
        <v>116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8.75">
      <c r="A3" s="86" t="s">
        <v>117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2.75">
      <c r="A5" s="53" t="s">
        <v>0</v>
      </c>
      <c r="B5" s="3"/>
      <c r="C5" s="3"/>
      <c r="D5" s="3"/>
      <c r="E5" s="3"/>
      <c r="F5" s="3"/>
      <c r="G5" s="3"/>
      <c r="H5" s="3"/>
      <c r="I5" s="2"/>
      <c r="J5" s="2"/>
      <c r="K5" s="2"/>
    </row>
    <row r="6" spans="1:11" ht="13.5" thickBot="1">
      <c r="A6" s="53"/>
      <c r="B6" s="3"/>
      <c r="C6" s="3"/>
      <c r="D6" s="3"/>
      <c r="E6" s="3"/>
      <c r="F6" s="3"/>
      <c r="G6" s="3"/>
      <c r="H6" s="3"/>
      <c r="I6" s="2"/>
      <c r="J6" s="2"/>
      <c r="K6" s="2"/>
    </row>
    <row r="7" spans="1:11" s="4" customFormat="1" ht="13.5" thickTop="1">
      <c r="A7" s="59" t="s">
        <v>37</v>
      </c>
      <c r="B7" s="84" t="s">
        <v>38</v>
      </c>
      <c r="C7" s="56"/>
      <c r="D7" s="56" t="s">
        <v>39</v>
      </c>
      <c r="E7" s="56"/>
      <c r="F7" s="56"/>
      <c r="G7" s="56" t="s">
        <v>40</v>
      </c>
      <c r="H7" s="56"/>
      <c r="I7" s="57">
        <v>4</v>
      </c>
      <c r="J7" s="57"/>
      <c r="K7" s="73">
        <v>5</v>
      </c>
    </row>
    <row r="8" spans="1:12" ht="12.75">
      <c r="A8" s="79"/>
      <c r="B8" s="69" t="s">
        <v>1</v>
      </c>
      <c r="C8" s="6" t="s">
        <v>26</v>
      </c>
      <c r="D8" s="30" t="s">
        <v>28</v>
      </c>
      <c r="E8" s="6" t="s">
        <v>31</v>
      </c>
      <c r="F8" s="6" t="s">
        <v>33</v>
      </c>
      <c r="G8" s="30" t="s">
        <v>34</v>
      </c>
      <c r="H8" s="7" t="s">
        <v>41</v>
      </c>
      <c r="I8" s="36" t="s">
        <v>44</v>
      </c>
      <c r="J8" s="7" t="s">
        <v>48</v>
      </c>
      <c r="K8" s="50" t="s">
        <v>46</v>
      </c>
      <c r="L8" s="4"/>
    </row>
    <row r="9" spans="1:12" ht="12.75">
      <c r="A9" s="80" t="s">
        <v>3</v>
      </c>
      <c r="B9" s="69" t="s">
        <v>4</v>
      </c>
      <c r="C9" s="6" t="s">
        <v>27</v>
      </c>
      <c r="D9" s="30" t="s">
        <v>29</v>
      </c>
      <c r="E9" s="6" t="s">
        <v>32</v>
      </c>
      <c r="F9" s="6" t="s">
        <v>32</v>
      </c>
      <c r="G9" s="30" t="s">
        <v>35</v>
      </c>
      <c r="H9" s="7" t="s">
        <v>32</v>
      </c>
      <c r="I9" s="36" t="s">
        <v>45</v>
      </c>
      <c r="J9" s="7" t="s">
        <v>42</v>
      </c>
      <c r="K9" s="50" t="s">
        <v>47</v>
      </c>
      <c r="L9" s="4"/>
    </row>
    <row r="10" spans="1:11" ht="13.5" thickBot="1">
      <c r="A10" s="81"/>
      <c r="B10" s="70" t="s">
        <v>19</v>
      </c>
      <c r="C10" s="10"/>
      <c r="D10" s="31" t="s">
        <v>30</v>
      </c>
      <c r="E10" s="28"/>
      <c r="F10" s="28"/>
      <c r="G10" s="31" t="s">
        <v>36</v>
      </c>
      <c r="H10" s="11"/>
      <c r="I10" s="31" t="s">
        <v>43</v>
      </c>
      <c r="J10" s="11" t="s">
        <v>27</v>
      </c>
      <c r="K10" s="74" t="s">
        <v>49</v>
      </c>
    </row>
    <row r="11" spans="1:11" ht="14.25" thickBot="1" thickTop="1">
      <c r="A11" s="82"/>
      <c r="B11" s="71">
        <v>1</v>
      </c>
      <c r="C11" s="16">
        <v>2</v>
      </c>
      <c r="D11" s="32">
        <v>3</v>
      </c>
      <c r="E11" s="16">
        <v>4</v>
      </c>
      <c r="F11" s="16">
        <v>5</v>
      </c>
      <c r="G11" s="32">
        <v>6</v>
      </c>
      <c r="H11" s="34">
        <v>7</v>
      </c>
      <c r="I11" s="37">
        <v>8</v>
      </c>
      <c r="J11" s="41">
        <v>9</v>
      </c>
      <c r="K11" s="52">
        <v>10</v>
      </c>
    </row>
    <row r="12" spans="1:11" s="21" customFormat="1" ht="34.5" customHeight="1" thickBot="1" thickTop="1">
      <c r="A12" s="83" t="s">
        <v>18</v>
      </c>
      <c r="B12" s="85">
        <v>92149</v>
      </c>
      <c r="C12" s="29">
        <f>(9164230376.51-(20721061.88+6591696750.03+47946048.76+8080210.5+1513750))/1000</f>
        <v>2494272.55534</v>
      </c>
      <c r="D12" s="33">
        <f>C12/B12</f>
        <v>27.067820110256214</v>
      </c>
      <c r="E12" s="29">
        <f>(2482073616.03+462321161.04+3624747.26+95341755+196111.11+107683109.25+3758920+108314191.35)/1000</f>
        <v>3263313.6110400003</v>
      </c>
      <c r="F12" s="29">
        <f>3502164993.07/1000</f>
        <v>3502164.9930700003</v>
      </c>
      <c r="G12" s="33">
        <f>E12/F12</f>
        <v>0.9317989350865441</v>
      </c>
      <c r="H12" s="35">
        <f>(2482073616.03+462321161.04+51918527.6)/1000</f>
        <v>2996313.30467</v>
      </c>
      <c r="I12" s="38">
        <f>H12/F12</f>
        <v>0.8555602921618577</v>
      </c>
      <c r="J12" s="27">
        <f>3416930226.4/1000</f>
        <v>3416930.2264</v>
      </c>
      <c r="K12" s="78">
        <f>J12/E12</f>
        <v>1.0470738132064</v>
      </c>
    </row>
    <row r="13" spans="1:11" ht="15.75" thickTop="1">
      <c r="A13" s="22"/>
      <c r="B13" s="22"/>
      <c r="C13" s="22"/>
      <c r="D13" s="22"/>
      <c r="E13" s="39"/>
      <c r="F13" s="40"/>
      <c r="G13" s="22"/>
      <c r="H13" s="22"/>
      <c r="I13" s="22"/>
      <c r="J13" s="22"/>
      <c r="K13" s="22"/>
    </row>
    <row r="14" ht="13.5" thickBot="1"/>
    <row r="15" spans="1:11" ht="13.5" thickTop="1">
      <c r="A15" s="59" t="s">
        <v>37</v>
      </c>
      <c r="B15" s="64">
        <v>6</v>
      </c>
      <c r="C15" s="57"/>
      <c r="D15" s="57">
        <v>7</v>
      </c>
      <c r="E15" s="57"/>
      <c r="F15" s="57">
        <v>8</v>
      </c>
      <c r="G15" s="57">
        <v>9</v>
      </c>
      <c r="H15" s="57">
        <v>10</v>
      </c>
      <c r="I15" s="57"/>
      <c r="J15" s="57"/>
      <c r="K15" s="73">
        <v>11</v>
      </c>
    </row>
    <row r="16" spans="1:11" ht="12.75">
      <c r="A16" s="55"/>
      <c r="B16" s="65" t="s">
        <v>50</v>
      </c>
      <c r="C16" s="7" t="s">
        <v>31</v>
      </c>
      <c r="D16" s="36" t="s">
        <v>53</v>
      </c>
      <c r="E16" s="7" t="s">
        <v>15</v>
      </c>
      <c r="F16" s="36" t="s">
        <v>56</v>
      </c>
      <c r="G16" s="36" t="s">
        <v>59</v>
      </c>
      <c r="H16" s="36" t="s">
        <v>61</v>
      </c>
      <c r="I16" s="7" t="s">
        <v>64</v>
      </c>
      <c r="J16" s="7" t="s">
        <v>66</v>
      </c>
      <c r="K16" s="50" t="s">
        <v>62</v>
      </c>
    </row>
    <row r="17" spans="1:11" ht="12.75">
      <c r="A17" s="5" t="s">
        <v>3</v>
      </c>
      <c r="B17" s="65" t="s">
        <v>51</v>
      </c>
      <c r="C17" s="7" t="s">
        <v>27</v>
      </c>
      <c r="D17" s="36" t="s">
        <v>54</v>
      </c>
      <c r="E17" s="7" t="s">
        <v>16</v>
      </c>
      <c r="F17" s="36" t="s">
        <v>57</v>
      </c>
      <c r="G17" s="36" t="s">
        <v>60</v>
      </c>
      <c r="H17" s="36" t="s">
        <v>29</v>
      </c>
      <c r="I17" s="7" t="s">
        <v>65</v>
      </c>
      <c r="J17" s="7" t="s">
        <v>27</v>
      </c>
      <c r="K17" s="50" t="s">
        <v>63</v>
      </c>
    </row>
    <row r="18" spans="1:11" ht="13.5" thickBot="1">
      <c r="A18" s="9"/>
      <c r="B18" s="76" t="s">
        <v>52</v>
      </c>
      <c r="C18" s="11"/>
      <c r="D18" s="31" t="s">
        <v>55</v>
      </c>
      <c r="E18" s="11" t="s">
        <v>17</v>
      </c>
      <c r="F18" s="31" t="s">
        <v>58</v>
      </c>
      <c r="G18" s="31" t="s">
        <v>83</v>
      </c>
      <c r="H18" s="31" t="s">
        <v>82</v>
      </c>
      <c r="I18" s="11"/>
      <c r="J18" s="11"/>
      <c r="K18" s="74" t="s">
        <v>81</v>
      </c>
    </row>
    <row r="19" spans="1:11" ht="14.25" thickBot="1" thickTop="1">
      <c r="A19" s="15"/>
      <c r="B19" s="67">
        <v>11</v>
      </c>
      <c r="C19" s="41">
        <v>12</v>
      </c>
      <c r="D19" s="37">
        <v>13</v>
      </c>
      <c r="E19" s="18">
        <v>14</v>
      </c>
      <c r="F19" s="37">
        <v>15</v>
      </c>
      <c r="G19" s="37">
        <v>16</v>
      </c>
      <c r="H19" s="37">
        <v>17</v>
      </c>
      <c r="I19" s="41">
        <v>18</v>
      </c>
      <c r="J19" s="41">
        <v>19</v>
      </c>
      <c r="K19" s="52">
        <v>20</v>
      </c>
    </row>
    <row r="20" spans="1:11" ht="34.5" customHeight="1" thickBot="1" thickTop="1">
      <c r="A20" s="60" t="s">
        <v>18</v>
      </c>
      <c r="B20" s="72">
        <f>85234766.67/1000</f>
        <v>85234.76667</v>
      </c>
      <c r="C20" s="27">
        <v>2494272.56</v>
      </c>
      <c r="D20" s="38">
        <f>E12-C20</f>
        <v>769041.0510400003</v>
      </c>
      <c r="E20" s="20">
        <v>52632</v>
      </c>
      <c r="F20" s="38">
        <f>D20-E20</f>
        <v>716409.0510400003</v>
      </c>
      <c r="G20" s="42">
        <f>D20/E12</f>
        <v>0.23566262477448838</v>
      </c>
      <c r="H20" s="43">
        <f>D20/B12</f>
        <v>8.345625574233038</v>
      </c>
      <c r="I20" s="44">
        <f>(17088778.68+169076171.75+607904+160000-8885534.61)/1000</f>
        <v>178047.31982</v>
      </c>
      <c r="J20" s="44">
        <f>(931543205.67-8885534.61)/1000</f>
        <v>922657.67106</v>
      </c>
      <c r="K20" s="62">
        <f>I20/J20</f>
        <v>0.19297224247368955</v>
      </c>
    </row>
    <row r="21" ht="13.5" thickTop="1"/>
    <row r="22" ht="13.5" thickBot="1"/>
    <row r="23" spans="1:11" ht="13.5" thickTop="1">
      <c r="A23" s="59" t="s">
        <v>37</v>
      </c>
      <c r="B23" s="64">
        <v>12</v>
      </c>
      <c r="C23" s="57"/>
      <c r="D23" s="57">
        <v>13</v>
      </c>
      <c r="E23" s="57">
        <v>14</v>
      </c>
      <c r="F23" s="57">
        <v>15</v>
      </c>
      <c r="G23" s="57">
        <v>16</v>
      </c>
      <c r="H23" s="57">
        <v>17</v>
      </c>
      <c r="I23" s="57">
        <v>18</v>
      </c>
      <c r="J23" s="57">
        <v>19</v>
      </c>
      <c r="K23" s="73">
        <v>20</v>
      </c>
    </row>
    <row r="24" spans="1:11" ht="12.75">
      <c r="A24" s="55"/>
      <c r="B24" s="65" t="s">
        <v>67</v>
      </c>
      <c r="C24" s="7" t="s">
        <v>6</v>
      </c>
      <c r="D24" s="45" t="s">
        <v>8</v>
      </c>
      <c r="E24" s="23" t="s">
        <v>2</v>
      </c>
      <c r="F24" s="36" t="s">
        <v>72</v>
      </c>
      <c r="G24" s="36" t="s">
        <v>74</v>
      </c>
      <c r="H24" s="36" t="s">
        <v>75</v>
      </c>
      <c r="I24" s="36" t="s">
        <v>74</v>
      </c>
      <c r="J24" s="36" t="s">
        <v>84</v>
      </c>
      <c r="K24" s="50" t="s">
        <v>87</v>
      </c>
    </row>
    <row r="25" spans="1:11" ht="12.75">
      <c r="A25" s="5" t="s">
        <v>3</v>
      </c>
      <c r="B25" s="65" t="s">
        <v>68</v>
      </c>
      <c r="C25" s="7"/>
      <c r="D25" s="45" t="s">
        <v>9</v>
      </c>
      <c r="E25" s="23" t="s">
        <v>70</v>
      </c>
      <c r="F25" s="36" t="s">
        <v>73</v>
      </c>
      <c r="G25" s="36"/>
      <c r="H25" s="36" t="s">
        <v>76</v>
      </c>
      <c r="I25" s="36" t="s">
        <v>29</v>
      </c>
      <c r="J25" s="36" t="s">
        <v>85</v>
      </c>
      <c r="K25" s="50" t="s">
        <v>88</v>
      </c>
    </row>
    <row r="26" spans="1:11" ht="13.5" thickBot="1">
      <c r="A26" s="9"/>
      <c r="B26" s="76" t="s">
        <v>80</v>
      </c>
      <c r="C26" s="11"/>
      <c r="D26" s="46" t="s">
        <v>69</v>
      </c>
      <c r="E26" s="24" t="s">
        <v>71</v>
      </c>
      <c r="F26" s="31" t="s">
        <v>79</v>
      </c>
      <c r="G26" s="31"/>
      <c r="H26" s="31" t="s">
        <v>77</v>
      </c>
      <c r="I26" s="31" t="s">
        <v>78</v>
      </c>
      <c r="J26" s="31" t="s">
        <v>86</v>
      </c>
      <c r="K26" s="77" t="s">
        <v>89</v>
      </c>
    </row>
    <row r="27" spans="1:11" ht="14.25" thickBot="1" thickTop="1">
      <c r="A27" s="15"/>
      <c r="B27" s="67">
        <v>21</v>
      </c>
      <c r="C27" s="41">
        <v>22</v>
      </c>
      <c r="D27" s="47">
        <v>23</v>
      </c>
      <c r="E27" s="26">
        <v>24</v>
      </c>
      <c r="F27" s="47">
        <v>25</v>
      </c>
      <c r="G27" s="47">
        <v>26</v>
      </c>
      <c r="H27" s="47">
        <v>27</v>
      </c>
      <c r="I27" s="47">
        <v>28</v>
      </c>
      <c r="J27" s="47">
        <v>29</v>
      </c>
      <c r="K27" s="52">
        <v>30</v>
      </c>
    </row>
    <row r="28" spans="1:11" ht="34.5" customHeight="1" thickBot="1" thickTop="1">
      <c r="A28" s="60" t="s">
        <v>18</v>
      </c>
      <c r="B28" s="68">
        <f>J20/D20</f>
        <v>1.1997508713120824</v>
      </c>
      <c r="C28" s="44">
        <f>(68299445.67+8354.4)/1000</f>
        <v>68307.80007000001</v>
      </c>
      <c r="D28" s="38">
        <f>C28+E20</f>
        <v>120939.80007000001</v>
      </c>
      <c r="E28" s="48">
        <f>D28/F12</f>
        <v>0.03453286761455065</v>
      </c>
      <c r="F28" s="43">
        <f>D20/D28</f>
        <v>6.3588748335525525</v>
      </c>
      <c r="G28" s="43">
        <f>(894736000+3790099.83)/1000</f>
        <v>898526.0998300001</v>
      </c>
      <c r="H28" s="43">
        <v>180.64</v>
      </c>
      <c r="I28" s="43">
        <f>G28/B12</f>
        <v>9.75079599160056</v>
      </c>
      <c r="J28" s="43">
        <f>D20/G28</f>
        <v>0.8558917222165298</v>
      </c>
      <c r="K28" s="78">
        <f>(1583441277.96+5129470.63+34657998.07+597696.4)/1000</f>
        <v>1623826.4430600002</v>
      </c>
    </row>
    <row r="29" ht="13.5" thickTop="1">
      <c r="H29" s="4"/>
    </row>
    <row r="30" ht="13.5" thickBot="1"/>
    <row r="31" spans="1:11" ht="13.5" thickTop="1">
      <c r="A31" s="59" t="s">
        <v>37</v>
      </c>
      <c r="B31" s="64">
        <v>21</v>
      </c>
      <c r="C31" s="57"/>
      <c r="D31" s="57"/>
      <c r="E31" s="57">
        <v>22</v>
      </c>
      <c r="F31" s="57"/>
      <c r="G31" s="57"/>
      <c r="H31" s="57">
        <v>23</v>
      </c>
      <c r="I31" s="57"/>
      <c r="J31" s="57"/>
      <c r="K31" s="73">
        <v>24</v>
      </c>
    </row>
    <row r="32" spans="1:11" ht="12.75">
      <c r="A32" s="55"/>
      <c r="B32" s="69" t="s">
        <v>90</v>
      </c>
      <c r="C32" s="8" t="s">
        <v>95</v>
      </c>
      <c r="D32" s="7" t="s">
        <v>22</v>
      </c>
      <c r="E32" s="23" t="s">
        <v>92</v>
      </c>
      <c r="F32" s="7"/>
      <c r="G32" s="7" t="s">
        <v>20</v>
      </c>
      <c r="H32" s="23" t="s">
        <v>21</v>
      </c>
      <c r="I32" s="7" t="s">
        <v>100</v>
      </c>
      <c r="J32" s="7" t="s">
        <v>7</v>
      </c>
      <c r="K32" s="50" t="s">
        <v>98</v>
      </c>
    </row>
    <row r="33" spans="1:11" ht="12.75">
      <c r="A33" s="5" t="s">
        <v>3</v>
      </c>
      <c r="B33" s="69" t="s">
        <v>91</v>
      </c>
      <c r="C33" s="8" t="s">
        <v>24</v>
      </c>
      <c r="D33" s="7" t="s">
        <v>23</v>
      </c>
      <c r="E33" s="23" t="s">
        <v>93</v>
      </c>
      <c r="F33" s="7" t="s">
        <v>7</v>
      </c>
      <c r="G33" s="7" t="s">
        <v>5</v>
      </c>
      <c r="H33" s="23" t="s">
        <v>96</v>
      </c>
      <c r="I33" s="7" t="s">
        <v>101</v>
      </c>
      <c r="J33" s="7" t="s">
        <v>103</v>
      </c>
      <c r="K33" s="50" t="s">
        <v>99</v>
      </c>
    </row>
    <row r="34" spans="1:11" ht="13.5" thickBot="1">
      <c r="A34" s="9"/>
      <c r="B34" s="70" t="s">
        <v>25</v>
      </c>
      <c r="C34" s="14"/>
      <c r="D34" s="11"/>
      <c r="E34" s="24" t="s">
        <v>94</v>
      </c>
      <c r="F34" s="13"/>
      <c r="G34" s="13"/>
      <c r="H34" s="24" t="s">
        <v>97</v>
      </c>
      <c r="I34" s="13"/>
      <c r="J34" s="49" t="s">
        <v>104</v>
      </c>
      <c r="K34" s="74" t="s">
        <v>102</v>
      </c>
    </row>
    <row r="35" spans="1:11" ht="14.25" thickBot="1" thickTop="1">
      <c r="A35" s="15"/>
      <c r="B35" s="71">
        <v>31</v>
      </c>
      <c r="C35" s="19">
        <v>32</v>
      </c>
      <c r="D35" s="18">
        <v>33</v>
      </c>
      <c r="E35" s="26">
        <v>34</v>
      </c>
      <c r="F35" s="41">
        <v>35</v>
      </c>
      <c r="G35" s="17">
        <v>36</v>
      </c>
      <c r="H35" s="25">
        <v>37</v>
      </c>
      <c r="I35" s="41">
        <v>38</v>
      </c>
      <c r="J35" s="41">
        <v>39</v>
      </c>
      <c r="K35" s="52">
        <v>40</v>
      </c>
    </row>
    <row r="36" spans="1:11" ht="34.5" customHeight="1" thickBot="1" thickTop="1">
      <c r="A36" s="60" t="s">
        <v>18</v>
      </c>
      <c r="B36" s="72">
        <v>394187.99</v>
      </c>
      <c r="C36" s="27">
        <f>(894736000+2070365.77)/1000</f>
        <v>896806.36577</v>
      </c>
      <c r="D36" s="20">
        <v>2993941.77</v>
      </c>
      <c r="E36" s="48">
        <f>C36/D36</f>
        <v>0.29954035003493074</v>
      </c>
      <c r="F36" s="27">
        <f>1594749088.46/1000+277789.72</f>
        <v>1872538.80846</v>
      </c>
      <c r="G36" s="27">
        <f>15729719563.1/1000+832074.64</f>
        <v>16561794.203100001</v>
      </c>
      <c r="H36" s="48">
        <f>F36/G36</f>
        <v>0.11306376504240719</v>
      </c>
      <c r="I36" s="27">
        <f>(25230445.71+19815586.18)/1000</f>
        <v>45046.03189</v>
      </c>
      <c r="J36" s="44">
        <f>F36-I36</f>
        <v>1827492.77657</v>
      </c>
      <c r="K36" s="75">
        <f>J36/G36</f>
        <v>0.11034388872118299</v>
      </c>
    </row>
    <row r="37" spans="2:9" ht="13.5" thickTop="1">
      <c r="B37" s="4"/>
      <c r="F37" s="4"/>
      <c r="G37" s="4"/>
      <c r="I37" s="4"/>
    </row>
    <row r="38" ht="13.5" thickBot="1"/>
    <row r="39" spans="1:8" ht="13.5" thickTop="1">
      <c r="A39" s="59" t="s">
        <v>37</v>
      </c>
      <c r="B39" s="64">
        <v>25</v>
      </c>
      <c r="C39" s="57">
        <v>26</v>
      </c>
      <c r="D39" s="57"/>
      <c r="E39" s="57"/>
      <c r="F39" s="57">
        <v>27</v>
      </c>
      <c r="G39" s="57"/>
      <c r="H39" s="58">
        <v>28</v>
      </c>
    </row>
    <row r="40" spans="1:8" ht="12.75">
      <c r="A40" s="55"/>
      <c r="B40" s="65" t="s">
        <v>105</v>
      </c>
      <c r="C40" s="36" t="s">
        <v>107</v>
      </c>
      <c r="D40" s="7" t="s">
        <v>10</v>
      </c>
      <c r="E40" s="7" t="s">
        <v>12</v>
      </c>
      <c r="F40" s="23" t="s">
        <v>109</v>
      </c>
      <c r="G40" s="7" t="s">
        <v>111</v>
      </c>
      <c r="H40" s="50" t="s">
        <v>114</v>
      </c>
    </row>
    <row r="41" spans="1:8" ht="12.75">
      <c r="A41" s="5" t="s">
        <v>3</v>
      </c>
      <c r="B41" s="65" t="s">
        <v>11</v>
      </c>
      <c r="C41" s="36" t="s">
        <v>29</v>
      </c>
      <c r="D41" s="7" t="s">
        <v>11</v>
      </c>
      <c r="E41" s="7" t="s">
        <v>13</v>
      </c>
      <c r="F41" s="23" t="s">
        <v>14</v>
      </c>
      <c r="G41" s="7" t="s">
        <v>112</v>
      </c>
      <c r="H41" s="50" t="s">
        <v>14</v>
      </c>
    </row>
    <row r="42" spans="1:8" ht="13.5" thickBot="1">
      <c r="A42" s="9"/>
      <c r="B42" s="66" t="s">
        <v>106</v>
      </c>
      <c r="C42" s="61" t="s">
        <v>108</v>
      </c>
      <c r="D42" s="12"/>
      <c r="E42" s="12"/>
      <c r="F42" s="24" t="s">
        <v>110</v>
      </c>
      <c r="G42" s="12" t="s">
        <v>113</v>
      </c>
      <c r="H42" s="51" t="s">
        <v>115</v>
      </c>
    </row>
    <row r="43" spans="1:8" ht="14.25" thickBot="1" thickTop="1">
      <c r="A43" s="15"/>
      <c r="B43" s="67">
        <v>41</v>
      </c>
      <c r="C43" s="37">
        <v>42</v>
      </c>
      <c r="D43" s="17">
        <v>43</v>
      </c>
      <c r="E43" s="17">
        <v>44</v>
      </c>
      <c r="F43" s="25">
        <v>45</v>
      </c>
      <c r="G43" s="17">
        <v>46</v>
      </c>
      <c r="H43" s="52">
        <v>47</v>
      </c>
    </row>
    <row r="44" spans="1:8" ht="34.5" customHeight="1" thickBot="1" thickTop="1">
      <c r="A44" s="60" t="s">
        <v>18</v>
      </c>
      <c r="B44" s="68">
        <f>G36-F36</f>
        <v>14689255.394640002</v>
      </c>
      <c r="C44" s="43">
        <f>B44/B12</f>
        <v>159.4076484241826</v>
      </c>
      <c r="D44" s="27">
        <f>2423368779.04/1000+457198.93</f>
        <v>2880567.70904</v>
      </c>
      <c r="E44" s="27">
        <f>673349575.42/1000+273409.08</f>
        <v>946758.65542</v>
      </c>
      <c r="F44" s="63">
        <f>D44/E44</f>
        <v>3.0425575647493037</v>
      </c>
      <c r="G44" s="27">
        <f>1626612028.87/1000+416399.22</f>
        <v>2043011.2488699998</v>
      </c>
      <c r="H44" s="62">
        <f>G44/E44</f>
        <v>2.157900788309859</v>
      </c>
    </row>
    <row r="45" spans="4:7" ht="13.5" thickTop="1">
      <c r="D45" s="4"/>
      <c r="E45" s="4"/>
      <c r="G45" s="4"/>
    </row>
  </sheetData>
  <sheetProtection/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10931</dc:creator>
  <cp:keywords/>
  <dc:description/>
  <cp:lastModifiedBy>Dvořáková Petra</cp:lastModifiedBy>
  <cp:lastPrinted>2023-03-29T11:53:30Z</cp:lastPrinted>
  <dcterms:created xsi:type="dcterms:W3CDTF">2007-10-02T09:50:49Z</dcterms:created>
  <dcterms:modified xsi:type="dcterms:W3CDTF">2024-03-19T09:26:01Z</dcterms:modified>
  <cp:category/>
  <cp:version/>
  <cp:contentType/>
  <cp:contentStatus/>
</cp:coreProperties>
</file>